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4" documentId="13_ncr:1_{3418A856-3249-4012-B044-4653ED480EE1}" xr6:coauthVersionLast="47" xr6:coauthVersionMax="47" xr10:uidLastSave="{CFA768C6-3BFC-44BB-A8F1-A27683317126}"/>
  <bookViews>
    <workbookView xWindow="-120" yWindow="-120" windowWidth="29040" windowHeight="15720" xr2:uid="{79FB8D93-5DCC-B440-92F3-8A70DCC032C1}"/>
  </bookViews>
  <sheets>
    <sheet name="Disclaimer" sheetId="4" r:id="rId1"/>
    <sheet name="Table 19-1" sheetId="3" r:id="rId2"/>
    <sheet name="Tables 19-2 to 19-3"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 i="3" l="1"/>
  <c r="C25" i="3" l="1"/>
  <c r="F25" i="3"/>
  <c r="F15" i="3"/>
  <c r="F16" i="3"/>
  <c r="F17" i="3"/>
  <c r="F18" i="3"/>
  <c r="F19" i="3"/>
  <c r="F20" i="3"/>
  <c r="F21" i="3"/>
  <c r="F22" i="3"/>
  <c r="F23" i="3"/>
  <c r="F24" i="3"/>
  <c r="F14" i="3"/>
  <c r="C14" i="3"/>
  <c r="B26" i="3"/>
  <c r="D14" i="3"/>
  <c r="C16" i="3"/>
  <c r="C17" i="3"/>
  <c r="C18" i="3"/>
  <c r="C19" i="3"/>
  <c r="C20" i="3"/>
  <c r="C21" i="3"/>
  <c r="C22" i="3"/>
  <c r="C23" i="3"/>
  <c r="C24" i="3"/>
  <c r="C15" i="3"/>
  <c r="C26" i="3" s="1"/>
  <c r="C53" i="2"/>
  <c r="B53" i="2"/>
  <c r="A53" i="2"/>
  <c r="C52" i="2"/>
  <c r="B52" i="2"/>
  <c r="A52" i="2"/>
  <c r="C51" i="2"/>
  <c r="B51" i="2"/>
  <c r="A51" i="2"/>
  <c r="C50" i="2"/>
  <c r="B50" i="2"/>
  <c r="A50" i="2"/>
  <c r="C49" i="2"/>
  <c r="B49" i="2"/>
  <c r="A49" i="2"/>
  <c r="C48" i="2"/>
  <c r="B48" i="2"/>
  <c r="A48" i="2"/>
  <c r="C47" i="2"/>
  <c r="B47" i="2"/>
  <c r="A47" i="2"/>
  <c r="C46" i="2"/>
  <c r="B46" i="2"/>
  <c r="A46" i="2"/>
  <c r="C45" i="2"/>
  <c r="B45" i="2"/>
  <c r="A45" i="2"/>
  <c r="C44" i="2"/>
  <c r="B44" i="2"/>
  <c r="A44" i="2"/>
  <c r="I43" i="2"/>
  <c r="G43" i="2"/>
  <c r="C43" i="2"/>
  <c r="B43" i="2"/>
  <c r="B38" i="2"/>
  <c r="D37" i="2"/>
  <c r="D53" i="2" s="1"/>
  <c r="D36" i="2"/>
  <c r="D52" i="2" s="1"/>
  <c r="D35" i="2"/>
  <c r="D51" i="2" s="1"/>
  <c r="D34" i="2"/>
  <c r="D50" i="2" s="1"/>
  <c r="D33" i="2"/>
  <c r="D49" i="2" s="1"/>
  <c r="D32" i="2"/>
  <c r="D48" i="2" s="1"/>
  <c r="D31" i="2"/>
  <c r="D47" i="2" s="1"/>
  <c r="D30" i="2"/>
  <c r="D46" i="2" s="1"/>
  <c r="D29" i="2"/>
  <c r="E28" i="2"/>
  <c r="E29" i="2" s="1"/>
  <c r="E30" i="2" s="1"/>
  <c r="D28" i="2"/>
  <c r="H27" i="2"/>
  <c r="F27" i="2"/>
  <c r="B22" i="2"/>
  <c r="D21" i="2"/>
  <c r="D20" i="2"/>
  <c r="D19" i="2"/>
  <c r="D18" i="2"/>
  <c r="D17" i="2"/>
  <c r="D16" i="2"/>
  <c r="D15" i="2"/>
  <c r="D14" i="2"/>
  <c r="D13" i="2"/>
  <c r="D45" i="2" s="1"/>
  <c r="D12" i="2"/>
  <c r="D44" i="2" s="1"/>
  <c r="E11" i="2"/>
  <c r="E43" i="2" s="1"/>
  <c r="B6" i="2"/>
  <c r="D11" i="2" s="1"/>
  <c r="E14" i="3" l="1"/>
  <c r="H14" i="3"/>
  <c r="G14" i="3"/>
  <c r="D15" i="3" s="1"/>
  <c r="D39" i="2"/>
  <c r="G28" i="2" s="1"/>
  <c r="E12" i="2"/>
  <c r="E13" i="2" s="1"/>
  <c r="B54" i="2"/>
  <c r="D23" i="2"/>
  <c r="F28" i="2" s="1"/>
  <c r="F29" i="2" s="1"/>
  <c r="F30" i="2" s="1"/>
  <c r="E46" i="2"/>
  <c r="E31" i="2"/>
  <c r="E45" i="2"/>
  <c r="E14" i="2"/>
  <c r="E15" i="2" s="1"/>
  <c r="E16" i="2" s="1"/>
  <c r="E17" i="2" s="1"/>
  <c r="E18" i="2" s="1"/>
  <c r="E19" i="2" s="1"/>
  <c r="E20" i="2" s="1"/>
  <c r="E21" i="2" s="1"/>
  <c r="E44" i="2"/>
  <c r="F11" i="2"/>
  <c r="H11" i="2"/>
  <c r="D43" i="2"/>
  <c r="D55" i="2" s="1"/>
  <c r="E15" i="3" l="1"/>
  <c r="F43" i="2"/>
  <c r="F12" i="2"/>
  <c r="E47" i="2"/>
  <c r="E32" i="2"/>
  <c r="I28" i="2"/>
  <c r="H28" i="2"/>
  <c r="H43" i="2"/>
  <c r="F46" i="2"/>
  <c r="F31" i="2"/>
  <c r="G12" i="2"/>
  <c r="H12" i="2" s="1"/>
  <c r="H15" i="3" l="1"/>
  <c r="G15" i="3"/>
  <c r="D16" i="3" s="1"/>
  <c r="E16" i="3" s="1"/>
  <c r="H16" i="3" s="1"/>
  <c r="F32" i="2"/>
  <c r="F47" i="2"/>
  <c r="H44" i="2"/>
  <c r="G13" i="2"/>
  <c r="G29" i="2"/>
  <c r="H29" i="2" s="1"/>
  <c r="E33" i="2"/>
  <c r="E48" i="2"/>
  <c r="G44" i="2"/>
  <c r="I12" i="2"/>
  <c r="F44" i="2"/>
  <c r="F13" i="2"/>
  <c r="G16" i="3" l="1"/>
  <c r="D17" i="3" s="1"/>
  <c r="F45" i="2"/>
  <c r="F14" i="2"/>
  <c r="F48" i="2"/>
  <c r="F33" i="2"/>
  <c r="G30" i="2"/>
  <c r="I30" i="2" s="1"/>
  <c r="I46" i="2" s="1"/>
  <c r="I44" i="2"/>
  <c r="G45" i="2"/>
  <c r="I13" i="2"/>
  <c r="H13" i="2"/>
  <c r="E49" i="2"/>
  <c r="E34" i="2"/>
  <c r="I29" i="2"/>
  <c r="E17" i="3" l="1"/>
  <c r="H30" i="2"/>
  <c r="F15" i="2"/>
  <c r="F16" i="2" s="1"/>
  <c r="F17" i="2" s="1"/>
  <c r="F18" i="2" s="1"/>
  <c r="F19" i="2" s="1"/>
  <c r="F20" i="2" s="1"/>
  <c r="F21" i="2" s="1"/>
  <c r="E35" i="2"/>
  <c r="E50" i="2"/>
  <c r="F34" i="2"/>
  <c r="F49" i="2"/>
  <c r="H45" i="2"/>
  <c r="G14" i="2"/>
  <c r="H14" i="2" s="1"/>
  <c r="I45" i="2"/>
  <c r="H17" i="3" l="1"/>
  <c r="G17" i="3"/>
  <c r="D18" i="3" s="1"/>
  <c r="F50" i="2"/>
  <c r="F35" i="2"/>
  <c r="E51" i="2"/>
  <c r="E36" i="2"/>
  <c r="G15" i="2"/>
  <c r="I15" i="2" s="1"/>
  <c r="H46" i="2"/>
  <c r="G46" i="2" s="1"/>
  <c r="G31" i="2"/>
  <c r="I14" i="2"/>
  <c r="E18" i="3" l="1"/>
  <c r="H18" i="3" s="1"/>
  <c r="H15" i="2"/>
  <c r="E52" i="2"/>
  <c r="E37" i="2"/>
  <c r="E53" i="2" s="1"/>
  <c r="F36" i="2"/>
  <c r="F51" i="2"/>
  <c r="I31" i="2"/>
  <c r="I47" i="2" s="1"/>
  <c r="G47" i="2"/>
  <c r="H31" i="2"/>
  <c r="G18" i="3" l="1"/>
  <c r="D19" i="3" s="1"/>
  <c r="F52" i="2"/>
  <c r="F37" i="2"/>
  <c r="F53" i="2" s="1"/>
  <c r="H47" i="2"/>
  <c r="G32" i="2"/>
  <c r="H32" i="2" s="1"/>
  <c r="G16" i="2"/>
  <c r="I16" i="2" s="1"/>
  <c r="E19" i="3" l="1"/>
  <c r="H19" i="3" s="1"/>
  <c r="H48" i="2"/>
  <c r="G33" i="2"/>
  <c r="G48" i="2"/>
  <c r="I32" i="2"/>
  <c r="I48" i="2" s="1"/>
  <c r="H16" i="2"/>
  <c r="G19" i="3" l="1"/>
  <c r="D20" i="3" s="1"/>
  <c r="G17" i="2"/>
  <c r="I17" i="2" s="1"/>
  <c r="G49" i="2"/>
  <c r="I33" i="2"/>
  <c r="I49" i="2" s="1"/>
  <c r="H33" i="2"/>
  <c r="E20" i="3" l="1"/>
  <c r="H20" i="3" s="1"/>
  <c r="H17" i="2"/>
  <c r="H49" i="2"/>
  <c r="G34" i="2"/>
  <c r="G18" i="2"/>
  <c r="I18" i="2" s="1"/>
  <c r="G20" i="3" l="1"/>
  <c r="D21" i="3" s="1"/>
  <c r="H18" i="2"/>
  <c r="I34" i="2"/>
  <c r="I50" i="2" s="1"/>
  <c r="G50" i="2"/>
  <c r="H34" i="2"/>
  <c r="E21" i="3" l="1"/>
  <c r="H21" i="3" s="1"/>
  <c r="H50" i="2"/>
  <c r="G35" i="2"/>
  <c r="G19" i="2"/>
  <c r="I19" i="2" s="1"/>
  <c r="G21" i="3" l="1"/>
  <c r="H19" i="2"/>
  <c r="I35" i="2"/>
  <c r="I51" i="2" s="1"/>
  <c r="G51" i="2"/>
  <c r="H35" i="2"/>
  <c r="D22" i="3" l="1"/>
  <c r="G20" i="2"/>
  <c r="I20" i="2" s="1"/>
  <c r="H51" i="2"/>
  <c r="G36" i="2"/>
  <c r="E22" i="3" l="1"/>
  <c r="H22" i="3" s="1"/>
  <c r="H20" i="2"/>
  <c r="G52" i="2"/>
  <c r="I36" i="2"/>
  <c r="I52" i="2" s="1"/>
  <c r="H36" i="2"/>
  <c r="G22" i="3" l="1"/>
  <c r="D23" i="3" s="1"/>
  <c r="E23" i="3" s="1"/>
  <c r="H23" i="3" s="1"/>
  <c r="H52" i="2"/>
  <c r="G37" i="2"/>
  <c r="G21" i="2"/>
  <c r="G23" i="3" l="1"/>
  <c r="D24" i="3" s="1"/>
  <c r="E24" i="3" s="1"/>
  <c r="G53" i="2"/>
  <c r="G54" i="2" s="1"/>
  <c r="I37" i="2"/>
  <c r="I53" i="2" s="1"/>
  <c r="G38" i="2"/>
  <c r="I21" i="2"/>
  <c r="G22" i="2"/>
  <c r="H21" i="2"/>
  <c r="H37" i="2"/>
  <c r="H53" i="2" s="1"/>
  <c r="H24" i="3" l="1"/>
  <c r="G24" i="3"/>
  <c r="D25" i="3" s="1"/>
  <c r="E25" i="3" l="1"/>
  <c r="H25" i="3" l="1"/>
  <c r="E26" i="3"/>
  <c r="G25" i="3"/>
</calcChain>
</file>

<file path=xl/sharedStrings.xml><?xml version="1.0" encoding="utf-8"?>
<sst xmlns="http://schemas.openxmlformats.org/spreadsheetml/2006/main" count="83" uniqueCount="49">
  <si>
    <t>Par</t>
  </si>
  <si>
    <t>Acquisition cost</t>
  </si>
  <si>
    <t>Coupon</t>
  </si>
  <si>
    <t>Year</t>
  </si>
  <si>
    <t>Principal payment</t>
  </si>
  <si>
    <t>Coupon payment</t>
  </si>
  <si>
    <t>Net cash flow</t>
  </si>
  <si>
    <t>Principal balance</t>
  </si>
  <si>
    <t>Accretion of discount</t>
  </si>
  <si>
    <t>Amortized cost</t>
  </si>
  <si>
    <t>Investment Income</t>
  </si>
  <si>
    <t>Total</t>
  </si>
  <si>
    <t>Effective yield:</t>
  </si>
  <si>
    <t>Table 19-2 Mortgage-backed security - assumptions at purchase</t>
  </si>
  <si>
    <t>Mortgage-backed security - higher principal prepayment in year 3 - recalculated back to issue</t>
  </si>
  <si>
    <t>Table 19-3 Mortgage-backed security - higher principal prepayment in year 3</t>
  </si>
  <si>
    <t>Effective yield</t>
  </si>
  <si>
    <t>Amortized cost (BOY)</t>
  </si>
  <si>
    <t>Less Principal Payment</t>
  </si>
  <si>
    <t>Amortized cost EOY</t>
  </si>
  <si>
    <t>paid at end of year</t>
  </si>
  <si>
    <t>Table 19-1 Amortization of Discount</t>
  </si>
  <si>
    <t xml:space="preserve">               Cash Flows</t>
  </si>
  <si>
    <t xml:space="preserve">                                             Accounting Activity</t>
  </si>
  <si>
    <t>Accretion</t>
  </si>
  <si>
    <t>Society of Actuaries</t>
  </si>
  <si>
    <t>US GAAP for Insurers - 3rd edition</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</si>
  <si>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</si>
  <si>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</si>
  <si>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</si>
  <si>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</si>
  <si>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</si>
  <si>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</si>
  <si>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</si>
  <si>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</si>
  <si>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Investment Accounting</t>
  </si>
  <si>
    <t>This spreadsheet is not intended to be a financial reporting or valuation system.  It was developed solely for the purpose of constructing numerical examples for the text and is not suitable for any other application.</t>
  </si>
  <si>
    <t>Investment Characteristics</t>
  </si>
  <si>
    <t>The examples in this spreadsheet are of bonds and mortgage-backed securities.</t>
  </si>
  <si>
    <t>Table 19-1 illustrates the cash flows and resulting accounting for a bond purchased at a discount.</t>
  </si>
  <si>
    <t>Table 19-3 illustrates the impact on the same mortgage-backed security when there is a higher prepayment in year 3.</t>
  </si>
  <si>
    <t>Hard-coded / assumption inputs have text colored blue.</t>
  </si>
  <si>
    <t>Formulas have text colored black.</t>
  </si>
  <si>
    <t>Explanation of Spreadsheet Tabs</t>
  </si>
  <si>
    <t>Table 19-2 illustrates the cash flows and resulting accounting for a mortgage-backed security, using assumptions as of the purchase date.</t>
  </si>
  <si>
    <t>Version: 2024 04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</si>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</sst>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3" formatCode="_(* #,##0.00_);_(* \(#,##0.00\);_(* &quot;-&quot;??_);_(@_)"/>
    <numFmt numFmtId="164" formatCode="_(* #,##0_);_(* \(#,##0\);_(* &quot;-&quot;??_);_(@_)"/>
    <numFmt numFmtId="165" formatCode="_(* #,##0.0000_);_(* \(#,##0.0000\);_(* &quot;-&quot;??_);_(@_)"/>
    <numFmt numFmtId="166" formatCode="0.00000%"/>
  </numFmts>
  <fonts count="16" x14ac:knownFonts="1">
    <font>
      <sz val="12"/>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0"/>
      <name val="Arial"/>
      <family val="2"/>
    </font>
    <font>
      <b/>
      <i/>
      <sz val="11"/>
      <color rgb="FFFF0000"/>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1"/>
      <name val="Calibri"/>
      <family val="2"/>
      <scheme val="minor"/>
    </font>
    <font>
      <sz val="11"/>
      <color rgb="FF0070C0"/>
      <name val="Calibri"/>
      <family val="2"/>
      <scheme val="minor"/>
    </font>
    <font>
      <i/>
      <sz val="11"/>
      <name val="Calibri"/>
      <family val="2"/>
      <scheme val="minor"/>
    </font>
    <font>
      <b/>
      <sz val="11"/>
      <name val="Calibri"/>
      <family val="2"/>
      <scheme val="minor"/>
    </font>
    <font>
      <i/>
      <sz val="11"/>
      <color theme="1"/>
      <name val="Calibri"/>
      <family val="2"/>
      <scheme val="minor"/>
    </font>
    <font>
      <sz val="11"/>
      <color theme="0" tint="-0.499984740745262"/>
      <name val="Calibri"/>
      <family val="2"/>
      <scheme val="minor"/>
    </font>
    <font>
      <sz val="10"/>
      <name val="Calibri"/>
      <family val="2"/>
      <scheme val="minor"/>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3" fontId="3" fillId="0" borderId="0" applyFont="0" applyFill="0" applyBorder="0" applyAlignment="0" applyProtection="0"/>
    <xf numFmtId="9" fontId="3" fillId="0" borderId="0" applyFont="0" applyFill="0" applyBorder="0" applyAlignment="0" applyProtection="0"/>
    <xf numFmtId="0" fontId="4" fillId="0" borderId="0"/>
  </cellStyleXfs>
  <cellXfs count="48">
    <xf numFmtId="0" fontId="0" fillId="0" borderId="0" xfId="0"/>
    <xf numFmtId="0" fontId="5" fillId="0" borderId="0" xfId="0" applyFont="1"/>
    <xf numFmtId="0" fontId="7" fillId="0" borderId="0" xfId="0" applyFont="1"/>
    <xf numFmtId="0" fontId="8" fillId="0" borderId="0" xfId="3" applyFont="1"/>
    <xf numFmtId="0" fontId="9" fillId="0" borderId="0" xfId="3" applyFont="1"/>
    <xf numFmtId="0" fontId="2" fillId="0" borderId="0" xfId="0" applyFont="1"/>
    <xf numFmtId="0" fontId="10" fillId="0" borderId="0" xfId="3" applyFont="1"/>
    <xf numFmtId="0" fontId="12" fillId="0" borderId="0" xfId="3" applyFont="1"/>
    <xf numFmtId="3" fontId="10" fillId="0" borderId="0" xfId="0" applyNumberFormat="1" applyFont="1"/>
    <xf numFmtId="3" fontId="2" fillId="0" borderId="0" xfId="0" applyNumberFormat="1" applyFont="1"/>
    <xf numFmtId="10" fontId="10" fillId="0" borderId="0" xfId="0" applyNumberFormat="1" applyFont="1" applyAlignment="1">
      <alignment horizontal="right" indent="1"/>
    </xf>
    <xf numFmtId="166" fontId="2" fillId="0" borderId="0" xfId="0" applyNumberFormat="1" applyFont="1" applyAlignment="1">
      <alignment horizontal="right" indent="1"/>
    </xf>
    <xf numFmtId="0" fontId="2" fillId="0" borderId="2" xfId="0" applyFont="1" applyBorder="1" applyAlignment="1">
      <alignment horizontal="right"/>
    </xf>
    <xf numFmtId="0" fontId="2" fillId="0" borderId="2" xfId="0" applyFont="1" applyBorder="1" applyAlignment="1">
      <alignment horizontal="center" wrapText="1"/>
    </xf>
    <xf numFmtId="0" fontId="10" fillId="0" borderId="2" xfId="0" applyFont="1" applyBorder="1"/>
    <xf numFmtId="43" fontId="2" fillId="0" borderId="2" xfId="1" applyFont="1" applyBorder="1"/>
    <xf numFmtId="3" fontId="2" fillId="0" borderId="2" xfId="0" applyNumberFormat="1" applyFont="1" applyBorder="1"/>
    <xf numFmtId="164" fontId="9" fillId="0" borderId="2" xfId="1" applyNumberFormat="1" applyFont="1" applyBorder="1"/>
    <xf numFmtId="3" fontId="9" fillId="0" borderId="2" xfId="0" applyNumberFormat="1" applyFont="1" applyBorder="1"/>
    <xf numFmtId="165" fontId="2" fillId="0" borderId="0" xfId="0" applyNumberFormat="1" applyFont="1"/>
    <xf numFmtId="8" fontId="2" fillId="0" borderId="0" xfId="0" applyNumberFormat="1" applyFont="1"/>
    <xf numFmtId="164" fontId="2" fillId="0" borderId="2" xfId="1" applyNumberFormat="1" applyFont="1" applyBorder="1"/>
    <xf numFmtId="0" fontId="2" fillId="0" borderId="2" xfId="0" applyFont="1" applyBorder="1"/>
    <xf numFmtId="0" fontId="2" fillId="0" borderId="3" xfId="0" applyFont="1" applyBorder="1"/>
    <xf numFmtId="0" fontId="2" fillId="0" borderId="4" xfId="0" applyFont="1" applyBorder="1" applyAlignment="1">
      <alignment horizontal="right"/>
    </xf>
    <xf numFmtId="10" fontId="2" fillId="0" borderId="5" xfId="0" applyNumberFormat="1" applyFont="1" applyBorder="1"/>
    <xf numFmtId="9" fontId="2" fillId="0" borderId="0" xfId="2" applyFont="1"/>
    <xf numFmtId="9" fontId="10" fillId="0" borderId="0" xfId="0" applyNumberFormat="1" applyFont="1"/>
    <xf numFmtId="0" fontId="13" fillId="0" borderId="0" xfId="0" applyFont="1"/>
    <xf numFmtId="0" fontId="2" fillId="0" borderId="0" xfId="0" applyFont="1" applyAlignment="1">
      <alignment wrapText="1"/>
    </xf>
    <xf numFmtId="3" fontId="9" fillId="0" borderId="0" xfId="0" applyNumberFormat="1" applyFont="1"/>
    <xf numFmtId="3" fontId="14" fillId="0" borderId="0" xfId="0" applyNumberFormat="1" applyFont="1"/>
    <xf numFmtId="164" fontId="2" fillId="0" borderId="0" xfId="1" applyNumberFormat="1" applyFont="1"/>
    <xf numFmtId="3" fontId="10" fillId="0" borderId="2" xfId="0" applyNumberFormat="1" applyFont="1" applyBorder="1"/>
    <xf numFmtId="3" fontId="8" fillId="0" borderId="0" xfId="0" applyNumberFormat="1" applyFont="1"/>
    <xf numFmtId="0" fontId="6" fillId="0" borderId="0" xfId="0" applyFont="1"/>
    <xf numFmtId="3" fontId="6" fillId="0" borderId="0" xfId="0" applyNumberFormat="1" applyFont="1"/>
    <xf numFmtId="10" fontId="2" fillId="0" borderId="0" xfId="0" applyNumberFormat="1" applyFont="1"/>
    <xf numFmtId="164" fontId="2" fillId="0" borderId="0" xfId="0" applyNumberFormat="1" applyFont="1"/>
    <xf numFmtId="0" fontId="2" fillId="0" borderId="2" xfId="0" applyFont="1" applyBorder="1" applyAlignment="1">
      <alignment horizontal="center"/>
    </xf>
    <xf numFmtId="164" fontId="10" fillId="0" borderId="2" xfId="1" applyNumberFormat="1" applyFont="1" applyBorder="1"/>
    <xf numFmtId="164" fontId="2" fillId="0" borderId="2" xfId="0" applyNumberFormat="1" applyFont="1" applyBorder="1"/>
    <xf numFmtId="0" fontId="2" fillId="0" borderId="0" xfId="0" applyFont="1" applyAlignment="1">
      <alignment horizontal="center"/>
    </xf>
    <xf numFmtId="0" fontId="2" fillId="0" borderId="6" xfId="0" applyFont="1" applyBorder="1"/>
    <xf numFmtId="0" fontId="2" fillId="0" borderId="1" xfId="0" applyFont="1" applyBorder="1" applyAlignment="1">
      <alignment horizontal="right"/>
    </xf>
    <xf numFmtId="10" fontId="2" fillId="0" borderId="7" xfId="0" applyNumberFormat="1" applyFont="1" applyBorder="1"/>
    <xf numFmtId="0" fontId="1" fillId="0" borderId="0" xfId="0" applyFont="1"/>
    <xf numFmtId="0" fontId="15" fillId="0" borderId="0" xfId="3" applyFont="1"/>
  </cellXfs>
  <cellStyles count="4">
    <cellStyle name="Comma" xfId="1" builtinId="3"/>
    <cellStyle name="Normal" xfId="0" builtinId="0"/>
    <cellStyle name="Normal 12" xfId="3" xr:uid="{E97C0235-D989-4C98-BBEE-90EFFEB6AEBD}"/>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05AF5-0DF0-4CE2-A85A-D7CFEE25B83D}">
  <dimension ref="A1:W34"/>
  <sheetViews>
    <sheetView tabSelected="1" workbookViewId="0">
      <selection activeCell="AC26" sqref="AC26"/>
    </sheetView>
  </sheetViews>
  <sheetFormatPr defaultColWidth="8.125" defaultRowHeight="15" x14ac:dyDescent="0.25"/>
  <cols>
    <col min="1" max="3" width="1.625" style="4" customWidth="1"/>
    <col min="4" max="16384" width="8.125" style="4"/>
  </cols>
  <sheetData>
    <row r="1" spans="1:23" x14ac:dyDescent="0.25">
      <c r="A1" s="3" t="s">
        <v>25</v>
      </c>
      <c r="M1" s="46" t="s">
        <v>45</v>
      </c>
    </row>
    <row r="2" spans="1:23" x14ac:dyDescent="0.25">
      <c r="A2" s="1" t="s">
        <v>26</v>
      </c>
    </row>
    <row r="3" spans="1:23" x14ac:dyDescent="0.25">
      <c r="A3" s="6" t="s">
        <v>35</v>
      </c>
    </row>
    <row r="4" spans="1:23" x14ac:dyDescent="0.25">
      <c r="A4" s="3"/>
    </row>
    <row r="5" spans="1:23" x14ac:dyDescent="0.25">
      <c r="A5" s="2" t="s">
        <v>27</v>
      </c>
    </row>
    <row r="6" spans="1:23" x14ac:dyDescent="0.25">
      <c r="A6" s="2"/>
    </row>
    <row r="7" spans="1:23" x14ac:dyDescent="0.25">
      <c r="B7" s="4" t="s">
        <v>28</v>
      </c>
    </row>
    <row r="9" spans="1:23" x14ac:dyDescent="0.25">
      <c r="B9" s="4" t="s">
        <v>29</v>
      </c>
    </row>
    <row r="10" spans="1:23" x14ac:dyDescent="0.25">
      <c r="B10" s="4" t="s">
        <v>30</v>
      </c>
    </row>
    <row r="11" spans="1:23" x14ac:dyDescent="0.25">
      <c r="B11" s="4" t="s">
        <v>31</v>
      </c>
    </row>
    <row r="13" spans="1:23" s="47" customFormat="1" ht="13.35" customHeight="1" x14ac:dyDescent="0.25">
      <c r="A13" s="4"/>
      <c r="B13" s="4" t="s">
        <v>46</v>
      </c>
      <c r="C13" s="4"/>
      <c r="D13" s="4"/>
      <c r="E13" s="4"/>
      <c r="F13" s="4"/>
      <c r="G13" s="4"/>
      <c r="H13" s="4"/>
      <c r="I13" s="4"/>
      <c r="J13" s="4"/>
      <c r="K13" s="4"/>
      <c r="L13" s="4"/>
      <c r="M13" s="4"/>
      <c r="N13" s="4"/>
      <c r="O13" s="4"/>
      <c r="P13" s="4"/>
      <c r="Q13" s="4"/>
      <c r="R13" s="4"/>
      <c r="S13" s="4"/>
      <c r="T13" s="4"/>
      <c r="U13" s="4"/>
      <c r="V13" s="4"/>
      <c r="W13" s="4"/>
    </row>
    <row r="14" spans="1:23" s="47" customFormat="1" ht="13.35" customHeight="1" x14ac:dyDescent="0.25">
      <c r="A14" s="4"/>
      <c r="B14" s="4" t="s">
        <v>36</v>
      </c>
      <c r="C14" s="4"/>
      <c r="D14" s="4"/>
      <c r="E14" s="4"/>
      <c r="F14" s="4"/>
      <c r="G14" s="4"/>
      <c r="H14" s="4"/>
      <c r="I14" s="4"/>
      <c r="J14" s="4"/>
      <c r="K14" s="4"/>
      <c r="L14" s="4"/>
      <c r="M14" s="4"/>
      <c r="N14" s="4"/>
      <c r="O14" s="4"/>
      <c r="P14" s="4"/>
      <c r="Q14" s="4"/>
      <c r="R14" s="4"/>
      <c r="S14" s="4"/>
      <c r="T14" s="4"/>
      <c r="U14" s="4"/>
      <c r="V14" s="4"/>
      <c r="W14" s="4"/>
    </row>
    <row r="15" spans="1:23" s="47" customFormat="1" ht="13.35" customHeight="1" x14ac:dyDescent="0.25">
      <c r="A15" s="4"/>
      <c r="B15" s="4" t="s">
        <v>47</v>
      </c>
      <c r="C15" s="4"/>
      <c r="D15" s="4"/>
      <c r="E15" s="4"/>
      <c r="F15" s="4"/>
      <c r="G15" s="4"/>
      <c r="H15" s="4"/>
      <c r="I15" s="4"/>
      <c r="J15" s="4"/>
      <c r="K15" s="4"/>
      <c r="L15" s="4"/>
      <c r="M15" s="4"/>
      <c r="N15" s="4"/>
      <c r="O15" s="4"/>
      <c r="P15" s="4"/>
      <c r="Q15" s="4"/>
      <c r="R15" s="4"/>
      <c r="S15" s="4"/>
      <c r="T15" s="4"/>
      <c r="U15" s="4"/>
      <c r="V15" s="4"/>
      <c r="W15" s="4"/>
    </row>
    <row r="16" spans="1:23" s="47" customFormat="1" ht="13.35" customHeight="1" x14ac:dyDescent="0.25">
      <c r="A16" s="4"/>
      <c r="B16" s="4" t="s">
        <v>48</v>
      </c>
      <c r="C16" s="4"/>
      <c r="D16" s="4"/>
      <c r="E16" s="4"/>
      <c r="F16" s="4"/>
      <c r="G16" s="4"/>
      <c r="H16" s="4"/>
      <c r="I16" s="4"/>
      <c r="J16" s="4"/>
      <c r="K16" s="4"/>
      <c r="L16" s="4"/>
      <c r="M16" s="4"/>
      <c r="N16" s="4"/>
      <c r="O16" s="4"/>
      <c r="P16" s="4"/>
      <c r="Q16" s="4"/>
      <c r="R16" s="4"/>
      <c r="S16" s="4"/>
      <c r="T16" s="4"/>
      <c r="U16" s="4"/>
      <c r="V16" s="4"/>
      <c r="W16" s="4"/>
    </row>
    <row r="18" spans="2:13" x14ac:dyDescent="0.25">
      <c r="B18" s="7" t="s">
        <v>32</v>
      </c>
    </row>
    <row r="20" spans="2:13" x14ac:dyDescent="0.25">
      <c r="C20" s="4" t="s">
        <v>33</v>
      </c>
    </row>
    <row r="21" spans="2:13" x14ac:dyDescent="0.25">
      <c r="D21" s="6" t="s">
        <v>41</v>
      </c>
    </row>
    <row r="22" spans="2:13" x14ac:dyDescent="0.25">
      <c r="D22" s="4" t="s">
        <v>42</v>
      </c>
    </row>
    <row r="23" spans="2:13" x14ac:dyDescent="0.25">
      <c r="D23" s="4" t="s">
        <v>34</v>
      </c>
    </row>
    <row r="25" spans="2:13" x14ac:dyDescent="0.25">
      <c r="B25" s="7" t="s">
        <v>37</v>
      </c>
      <c r="I25" s="5"/>
      <c r="J25" s="5"/>
      <c r="K25" s="5"/>
      <c r="L25" s="5"/>
      <c r="M25" s="5"/>
    </row>
    <row r="26" spans="2:13" x14ac:dyDescent="0.25">
      <c r="B26" s="7"/>
      <c r="I26" s="5"/>
      <c r="J26" s="5"/>
      <c r="K26" s="5"/>
      <c r="L26" s="5"/>
      <c r="M26" s="5"/>
    </row>
    <row r="27" spans="2:13" x14ac:dyDescent="0.25">
      <c r="B27" s="7"/>
      <c r="C27" s="4" t="s">
        <v>38</v>
      </c>
      <c r="I27" s="5"/>
      <c r="J27" s="5"/>
      <c r="K27" s="5"/>
      <c r="L27" s="5"/>
      <c r="M27" s="5"/>
    </row>
    <row r="28" spans="2:13" x14ac:dyDescent="0.25">
      <c r="B28" s="7"/>
      <c r="I28" s="5"/>
      <c r="J28" s="5"/>
      <c r="K28" s="5"/>
      <c r="L28" s="5"/>
      <c r="M28" s="5"/>
    </row>
    <row r="29" spans="2:13" x14ac:dyDescent="0.25">
      <c r="B29" s="7" t="s">
        <v>43</v>
      </c>
      <c r="I29" s="5"/>
      <c r="J29" s="5"/>
      <c r="K29" s="5"/>
      <c r="L29" s="5"/>
      <c r="M29" s="5"/>
    </row>
    <row r="30" spans="2:13" x14ac:dyDescent="0.25">
      <c r="B30" s="7"/>
      <c r="I30" s="5"/>
      <c r="J30" s="5"/>
      <c r="K30" s="5"/>
      <c r="L30" s="5"/>
      <c r="M30" s="5"/>
    </row>
    <row r="31" spans="2:13" x14ac:dyDescent="0.25">
      <c r="B31" s="7"/>
      <c r="C31" s="4" t="s">
        <v>39</v>
      </c>
      <c r="I31" s="5"/>
      <c r="J31" s="5"/>
      <c r="K31" s="5"/>
      <c r="L31" s="5"/>
      <c r="M31" s="5"/>
    </row>
    <row r="32" spans="2:13" x14ac:dyDescent="0.25">
      <c r="B32" s="7"/>
      <c r="C32" s="4" t="s">
        <v>44</v>
      </c>
      <c r="I32" s="5"/>
      <c r="J32" s="5"/>
      <c r="K32" s="5"/>
      <c r="L32" s="5"/>
      <c r="M32" s="5"/>
    </row>
    <row r="33" spans="2:13" x14ac:dyDescent="0.25">
      <c r="B33" s="7"/>
      <c r="C33" s="4" t="s">
        <v>40</v>
      </c>
      <c r="I33" s="5"/>
      <c r="J33" s="5"/>
      <c r="K33" s="5"/>
      <c r="L33" s="5"/>
      <c r="M33" s="5"/>
    </row>
    <row r="34" spans="2:13" x14ac:dyDescent="0.25">
      <c r="B34" s="7"/>
      <c r="I34" s="5"/>
      <c r="J34" s="5"/>
      <c r="K34" s="5"/>
      <c r="L34" s="5"/>
      <c r="M34"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88125-56F2-4494-9C60-8A5CA6B9A108}">
  <dimension ref="A1:K29"/>
  <sheetViews>
    <sheetView workbookViewId="0">
      <selection activeCell="A4" sqref="A4"/>
    </sheetView>
  </sheetViews>
  <sheetFormatPr defaultColWidth="8.625" defaultRowHeight="15" x14ac:dyDescent="0.25"/>
  <cols>
    <col min="1" max="1" width="16.375" style="5" customWidth="1"/>
    <col min="2" max="2" width="9.875" style="5" bestFit="1" customWidth="1"/>
    <col min="3" max="3" width="8.625" style="5"/>
    <col min="4" max="4" width="10.5" style="5" bestFit="1" customWidth="1"/>
    <col min="5" max="5" width="12" style="5" customWidth="1"/>
    <col min="6" max="6" width="14.125" style="5" bestFit="1" customWidth="1"/>
    <col min="7" max="7" width="11.375" style="5" customWidth="1"/>
    <col min="8" max="8" width="11.625" style="5" customWidth="1"/>
    <col min="9" max="10" width="8.625" style="5"/>
    <col min="11" max="11" width="13.875" style="5" bestFit="1" customWidth="1"/>
    <col min="12" max="16384" width="8.625" style="5"/>
  </cols>
  <sheetData>
    <row r="1" spans="1:11" x14ac:dyDescent="0.25">
      <c r="A1" s="3" t="s">
        <v>25</v>
      </c>
    </row>
    <row r="2" spans="1:11" x14ac:dyDescent="0.25">
      <c r="A2" s="1" t="s">
        <v>26</v>
      </c>
    </row>
    <row r="3" spans="1:11" x14ac:dyDescent="0.25">
      <c r="A3" s="6" t="s">
        <v>35</v>
      </c>
    </row>
    <row r="5" spans="1:11" x14ac:dyDescent="0.25">
      <c r="A5" s="5" t="s">
        <v>21</v>
      </c>
    </row>
    <row r="7" spans="1:11" x14ac:dyDescent="0.25">
      <c r="A7" s="5" t="s">
        <v>0</v>
      </c>
      <c r="B7" s="8">
        <v>10000000</v>
      </c>
    </row>
    <row r="8" spans="1:11" x14ac:dyDescent="0.25">
      <c r="A8" s="5" t="s">
        <v>1</v>
      </c>
      <c r="B8" s="8">
        <v>9000000</v>
      </c>
      <c r="E8" s="9"/>
    </row>
    <row r="9" spans="1:11" x14ac:dyDescent="0.25">
      <c r="A9" s="5" t="s">
        <v>2</v>
      </c>
      <c r="B9" s="10">
        <v>0.05</v>
      </c>
      <c r="C9" s="5" t="s">
        <v>20</v>
      </c>
      <c r="E9" s="9"/>
    </row>
    <row r="10" spans="1:11" x14ac:dyDescent="0.25">
      <c r="A10" s="5" t="s">
        <v>16</v>
      </c>
      <c r="B10" s="11">
        <v>6.2062970000000002E-2</v>
      </c>
      <c r="E10" s="9"/>
    </row>
    <row r="11" spans="1:11" x14ac:dyDescent="0.25">
      <c r="E11" s="9"/>
    </row>
    <row r="12" spans="1:11" x14ac:dyDescent="0.25">
      <c r="B12" s="5" t="s">
        <v>22</v>
      </c>
      <c r="D12" s="5" t="s">
        <v>23</v>
      </c>
    </row>
    <row r="13" spans="1:11" ht="30" x14ac:dyDescent="0.25">
      <c r="A13" s="12" t="s">
        <v>3</v>
      </c>
      <c r="B13" s="13" t="s">
        <v>4</v>
      </c>
      <c r="C13" s="13" t="s">
        <v>5</v>
      </c>
      <c r="D13" s="13" t="s">
        <v>17</v>
      </c>
      <c r="E13" s="13" t="s">
        <v>24</v>
      </c>
      <c r="F13" s="13" t="s">
        <v>18</v>
      </c>
      <c r="G13" s="13" t="s">
        <v>19</v>
      </c>
      <c r="H13" s="13" t="s">
        <v>10</v>
      </c>
    </row>
    <row r="14" spans="1:11" x14ac:dyDescent="0.25">
      <c r="A14" s="14">
        <v>2020</v>
      </c>
      <c r="B14" s="15">
        <v>0</v>
      </c>
      <c r="C14" s="16">
        <f>B$9*B$7</f>
        <v>500000</v>
      </c>
      <c r="D14" s="17">
        <f>B8</f>
        <v>9000000</v>
      </c>
      <c r="E14" s="16">
        <f>D14*B$10-C14</f>
        <v>58566.729999999981</v>
      </c>
      <c r="F14" s="15">
        <f>-B14</f>
        <v>0</v>
      </c>
      <c r="G14" s="18">
        <f>D14+E14+F14</f>
        <v>9058566.7300000004</v>
      </c>
      <c r="H14" s="16">
        <f>C14+E14</f>
        <v>558566.73</v>
      </c>
      <c r="I14" s="19"/>
    </row>
    <row r="15" spans="1:11" x14ac:dyDescent="0.25">
      <c r="A15" s="14">
        <v>2021</v>
      </c>
      <c r="B15" s="15">
        <v>0</v>
      </c>
      <c r="C15" s="16">
        <f>B$9*B$7</f>
        <v>500000</v>
      </c>
      <c r="D15" s="16">
        <f>G14</f>
        <v>9058566.7300000004</v>
      </c>
      <c r="E15" s="16">
        <f t="shared" ref="E15:E25" si="0">D15*B$10-C15</f>
        <v>62201.555206988123</v>
      </c>
      <c r="F15" s="15">
        <f t="shared" ref="F15:F25" si="1">-B15</f>
        <v>0</v>
      </c>
      <c r="G15" s="18">
        <f t="shared" ref="G15:G25" si="2">D15+E15+F15</f>
        <v>9120768.2852069885</v>
      </c>
      <c r="H15" s="16">
        <f t="shared" ref="H15:H25" si="3">C15+E15</f>
        <v>562201.55520698812</v>
      </c>
      <c r="I15" s="19"/>
      <c r="K15" s="20"/>
    </row>
    <row r="16" spans="1:11" x14ac:dyDescent="0.25">
      <c r="A16" s="14">
        <v>2022</v>
      </c>
      <c r="B16" s="15">
        <v>0</v>
      </c>
      <c r="C16" s="16">
        <f t="shared" ref="C16:C25" si="4">B$9*B$7</f>
        <v>500000</v>
      </c>
      <c r="D16" s="16">
        <f t="shared" ref="D16:D25" si="5">G15</f>
        <v>9120768.2852069885</v>
      </c>
      <c r="E16" s="16">
        <f t="shared" si="0"/>
        <v>66061.968461752753</v>
      </c>
      <c r="F16" s="15">
        <f t="shared" si="1"/>
        <v>0</v>
      </c>
      <c r="G16" s="18">
        <f t="shared" si="2"/>
        <v>9186830.2536687404</v>
      </c>
      <c r="H16" s="16">
        <f t="shared" si="3"/>
        <v>566061.96846175275</v>
      </c>
      <c r="I16" s="19"/>
      <c r="K16" s="20"/>
    </row>
    <row r="17" spans="1:11" x14ac:dyDescent="0.25">
      <c r="A17" s="14">
        <v>2023</v>
      </c>
      <c r="B17" s="15">
        <v>0</v>
      </c>
      <c r="C17" s="16">
        <f t="shared" si="4"/>
        <v>500000</v>
      </c>
      <c r="D17" s="16">
        <f t="shared" si="5"/>
        <v>9186830.2536687404</v>
      </c>
      <c r="E17" s="16">
        <f t="shared" si="0"/>
        <v>70161.970428535482</v>
      </c>
      <c r="F17" s="15">
        <f t="shared" si="1"/>
        <v>0</v>
      </c>
      <c r="G17" s="18">
        <f t="shared" si="2"/>
        <v>9256992.2240972761</v>
      </c>
      <c r="H17" s="16">
        <f t="shared" si="3"/>
        <v>570161.97042853548</v>
      </c>
      <c r="I17" s="19"/>
      <c r="K17" s="20"/>
    </row>
    <row r="18" spans="1:11" x14ac:dyDescent="0.25">
      <c r="A18" s="14">
        <v>2024</v>
      </c>
      <c r="B18" s="15">
        <v>0</v>
      </c>
      <c r="C18" s="16">
        <f t="shared" si="4"/>
        <v>500000</v>
      </c>
      <c r="D18" s="16">
        <f t="shared" si="5"/>
        <v>9256992.2240972761</v>
      </c>
      <c r="E18" s="16">
        <f t="shared" si="0"/>
        <v>74516.430694382521</v>
      </c>
      <c r="F18" s="15">
        <f t="shared" si="1"/>
        <v>0</v>
      </c>
      <c r="G18" s="18">
        <f t="shared" si="2"/>
        <v>9331508.6547916587</v>
      </c>
      <c r="H18" s="16">
        <f t="shared" si="3"/>
        <v>574516.43069438252</v>
      </c>
      <c r="I18" s="19"/>
    </row>
    <row r="19" spans="1:11" x14ac:dyDescent="0.25">
      <c r="A19" s="14">
        <v>2025</v>
      </c>
      <c r="B19" s="15">
        <v>0</v>
      </c>
      <c r="C19" s="16">
        <f t="shared" si="4"/>
        <v>500000</v>
      </c>
      <c r="D19" s="16">
        <f t="shared" si="5"/>
        <v>9331508.6547916587</v>
      </c>
      <c r="E19" s="16">
        <f t="shared" si="0"/>
        <v>79141.141697075102</v>
      </c>
      <c r="F19" s="15">
        <f t="shared" si="1"/>
        <v>0</v>
      </c>
      <c r="G19" s="18">
        <f t="shared" si="2"/>
        <v>9410649.796488734</v>
      </c>
      <c r="H19" s="16">
        <f t="shared" si="3"/>
        <v>579141.1416970751</v>
      </c>
      <c r="I19" s="19"/>
    </row>
    <row r="20" spans="1:11" x14ac:dyDescent="0.25">
      <c r="A20" s="14">
        <v>2026</v>
      </c>
      <c r="B20" s="15">
        <v>0</v>
      </c>
      <c r="C20" s="16">
        <f t="shared" si="4"/>
        <v>500000</v>
      </c>
      <c r="D20" s="16">
        <f t="shared" si="5"/>
        <v>9410649.796488734</v>
      </c>
      <c r="E20" s="16">
        <f t="shared" si="0"/>
        <v>84052.875999986427</v>
      </c>
      <c r="F20" s="15">
        <f t="shared" si="1"/>
        <v>0</v>
      </c>
      <c r="G20" s="18">
        <f t="shared" si="2"/>
        <v>9494702.6724887211</v>
      </c>
      <c r="H20" s="16">
        <f t="shared" si="3"/>
        <v>584052.87599998643</v>
      </c>
      <c r="I20" s="19"/>
    </row>
    <row r="21" spans="1:11" x14ac:dyDescent="0.25">
      <c r="A21" s="14">
        <v>2027</v>
      </c>
      <c r="B21" s="15">
        <v>0</v>
      </c>
      <c r="C21" s="16">
        <f t="shared" si="4"/>
        <v>500000</v>
      </c>
      <c r="D21" s="16">
        <f t="shared" si="5"/>
        <v>9494702.6724887211</v>
      </c>
      <c r="E21" s="16">
        <f t="shared" si="0"/>
        <v>89269.447121587349</v>
      </c>
      <c r="F21" s="15">
        <f t="shared" si="1"/>
        <v>0</v>
      </c>
      <c r="G21" s="18">
        <f t="shared" si="2"/>
        <v>9583972.1196103077</v>
      </c>
      <c r="H21" s="16">
        <f t="shared" si="3"/>
        <v>589269.44712158735</v>
      </c>
      <c r="I21" s="19"/>
    </row>
    <row r="22" spans="1:11" x14ac:dyDescent="0.25">
      <c r="A22" s="14">
        <v>2028</v>
      </c>
      <c r="B22" s="15">
        <v>0</v>
      </c>
      <c r="C22" s="16">
        <f t="shared" si="4"/>
        <v>500000</v>
      </c>
      <c r="D22" s="16">
        <f t="shared" si="5"/>
        <v>9583972.1196103077</v>
      </c>
      <c r="E22" s="16">
        <f t="shared" si="0"/>
        <v>94809.774140210939</v>
      </c>
      <c r="F22" s="15">
        <f t="shared" si="1"/>
        <v>0</v>
      </c>
      <c r="G22" s="18">
        <f t="shared" si="2"/>
        <v>9678781.8937505186</v>
      </c>
      <c r="H22" s="16">
        <f t="shared" si="3"/>
        <v>594809.77414021094</v>
      </c>
      <c r="I22" s="19"/>
    </row>
    <row r="23" spans="1:11" x14ac:dyDescent="0.25">
      <c r="A23" s="14">
        <v>2029</v>
      </c>
      <c r="B23" s="15">
        <v>0</v>
      </c>
      <c r="C23" s="16">
        <f t="shared" si="4"/>
        <v>500000</v>
      </c>
      <c r="D23" s="16">
        <f t="shared" si="5"/>
        <v>9678781.8937505186</v>
      </c>
      <c r="E23" s="16">
        <f t="shared" si="0"/>
        <v>100693.9503083817</v>
      </c>
      <c r="F23" s="15">
        <f t="shared" si="1"/>
        <v>0</v>
      </c>
      <c r="G23" s="18">
        <f t="shared" si="2"/>
        <v>9779475.8440589011</v>
      </c>
      <c r="H23" s="16">
        <f t="shared" si="3"/>
        <v>600693.9503083817</v>
      </c>
      <c r="I23" s="19"/>
    </row>
    <row r="24" spans="1:11" x14ac:dyDescent="0.25">
      <c r="A24" s="14">
        <v>2030</v>
      </c>
      <c r="B24" s="16">
        <v>0</v>
      </c>
      <c r="C24" s="16">
        <f t="shared" si="4"/>
        <v>500000</v>
      </c>
      <c r="D24" s="16">
        <f t="shared" si="5"/>
        <v>9779475.8440589011</v>
      </c>
      <c r="E24" s="16">
        <f t="shared" si="0"/>
        <v>106943.31592555228</v>
      </c>
      <c r="F24" s="21">
        <f t="shared" si="1"/>
        <v>0</v>
      </c>
      <c r="G24" s="17">
        <f t="shared" si="2"/>
        <v>9886419.1599844526</v>
      </c>
      <c r="H24" s="16">
        <f t="shared" si="3"/>
        <v>606943.31592555228</v>
      </c>
      <c r="I24" s="19"/>
    </row>
    <row r="25" spans="1:11" x14ac:dyDescent="0.25">
      <c r="A25" s="14">
        <v>2031</v>
      </c>
      <c r="B25" s="16">
        <f>B7</f>
        <v>10000000</v>
      </c>
      <c r="C25" s="16">
        <f t="shared" si="4"/>
        <v>500000</v>
      </c>
      <c r="D25" s="16">
        <f t="shared" si="5"/>
        <v>9886419.1599844526</v>
      </c>
      <c r="E25" s="16">
        <f t="shared" si="0"/>
        <v>113580.53573354031</v>
      </c>
      <c r="F25" s="21">
        <f t="shared" si="1"/>
        <v>-10000000</v>
      </c>
      <c r="G25" s="21">
        <f t="shared" si="2"/>
        <v>-0.30428200773894787</v>
      </c>
      <c r="H25" s="16">
        <f t="shared" si="3"/>
        <v>613580.53573354031</v>
      </c>
      <c r="I25" s="19"/>
    </row>
    <row r="26" spans="1:11" x14ac:dyDescent="0.25">
      <c r="A26" s="22" t="s">
        <v>11</v>
      </c>
      <c r="B26" s="16">
        <f>SUM(B15:B24)</f>
        <v>0</v>
      </c>
      <c r="C26" s="16">
        <f>SUM(C15:C25)</f>
        <v>5500000</v>
      </c>
      <c r="D26" s="22"/>
      <c r="E26" s="16">
        <f>SUM(E14:E25)</f>
        <v>999999.69571799296</v>
      </c>
      <c r="F26" s="22"/>
      <c r="G26" s="22"/>
      <c r="H26" s="22"/>
    </row>
    <row r="27" spans="1:11" x14ac:dyDescent="0.25">
      <c r="B27" s="23"/>
      <c r="C27" s="24"/>
      <c r="D27" s="25"/>
    </row>
    <row r="29" spans="1:11" x14ac:dyDescent="0.25">
      <c r="B29" s="2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D943E-6209-45AF-95C7-F54706D35467}">
  <dimension ref="A1:Z56"/>
  <sheetViews>
    <sheetView workbookViewId="0">
      <selection activeCell="B4" sqref="B4"/>
    </sheetView>
  </sheetViews>
  <sheetFormatPr defaultColWidth="11" defaultRowHeight="15" x14ac:dyDescent="0.25"/>
  <cols>
    <col min="1" max="1" width="5.75" style="5" customWidth="1"/>
    <col min="2" max="2" width="11.25" style="5" customWidth="1"/>
    <col min="3" max="3" width="10.375" style="5" customWidth="1"/>
    <col min="4" max="4" width="11.375" style="5" customWidth="1"/>
    <col min="5" max="5" width="11.875" style="5" customWidth="1"/>
    <col min="6" max="6" width="14.375" style="5" hidden="1" customWidth="1"/>
    <col min="7" max="7" width="10.375" style="5" customWidth="1"/>
    <col min="8" max="8" width="10.5" style="5" customWidth="1"/>
    <col min="9" max="9" width="10.25" style="5" customWidth="1"/>
    <col min="10" max="10" width="11" style="5"/>
    <col min="11" max="11" width="12.75" style="5" bestFit="1" customWidth="1"/>
    <col min="12" max="12" width="13.875" style="5" bestFit="1" customWidth="1"/>
    <col min="13" max="13" width="12.625" style="5" bestFit="1" customWidth="1"/>
    <col min="14" max="14" width="13.375" style="5" bestFit="1" customWidth="1"/>
    <col min="15" max="15" width="13.75" style="5" bestFit="1" customWidth="1"/>
    <col min="16" max="16" width="13.375" style="5" bestFit="1" customWidth="1"/>
    <col min="17" max="17" width="11.125" style="5" bestFit="1" customWidth="1"/>
    <col min="18" max="19" width="12.625" style="5" bestFit="1" customWidth="1"/>
    <col min="20" max="25" width="11" style="5"/>
    <col min="26" max="26" width="13.75" style="5" bestFit="1" customWidth="1"/>
    <col min="27" max="16384" width="11" style="5"/>
  </cols>
  <sheetData>
    <row r="1" spans="1:26" x14ac:dyDescent="0.25">
      <c r="A1" s="3" t="s">
        <v>25</v>
      </c>
    </row>
    <row r="2" spans="1:26" x14ac:dyDescent="0.25">
      <c r="A2" s="1" t="s">
        <v>26</v>
      </c>
    </row>
    <row r="3" spans="1:26" x14ac:dyDescent="0.25">
      <c r="A3" s="6" t="s">
        <v>35</v>
      </c>
    </row>
    <row r="5" spans="1:26" x14ac:dyDescent="0.25">
      <c r="A5" s="5" t="s">
        <v>0</v>
      </c>
      <c r="B5" s="8">
        <v>10000000</v>
      </c>
    </row>
    <row r="6" spans="1:26" x14ac:dyDescent="0.25">
      <c r="A6" s="5" t="s">
        <v>1</v>
      </c>
      <c r="B6" s="8">
        <f>B5*0.98</f>
        <v>9800000</v>
      </c>
      <c r="E6" s="9"/>
      <c r="P6" s="9"/>
    </row>
    <row r="7" spans="1:26" x14ac:dyDescent="0.25">
      <c r="A7" s="5" t="s">
        <v>2</v>
      </c>
      <c r="B7" s="27">
        <v>0.1</v>
      </c>
      <c r="E7" s="9"/>
    </row>
    <row r="8" spans="1:26" x14ac:dyDescent="0.25">
      <c r="E8" s="9"/>
    </row>
    <row r="9" spans="1:26" x14ac:dyDescent="0.25">
      <c r="A9" s="5" t="s">
        <v>13</v>
      </c>
      <c r="B9" s="2"/>
      <c r="K9" s="2"/>
      <c r="Q9" s="28"/>
      <c r="U9" s="2"/>
    </row>
    <row r="10" spans="1:26" ht="30" x14ac:dyDescent="0.25">
      <c r="A10" s="22" t="s">
        <v>3</v>
      </c>
      <c r="B10" s="13" t="s">
        <v>4</v>
      </c>
      <c r="C10" s="13" t="s">
        <v>5</v>
      </c>
      <c r="D10" s="13" t="s">
        <v>6</v>
      </c>
      <c r="E10" s="13" t="s">
        <v>7</v>
      </c>
      <c r="F10" s="22"/>
      <c r="G10" s="13" t="s">
        <v>8</v>
      </c>
      <c r="H10" s="13" t="s">
        <v>9</v>
      </c>
      <c r="I10" s="13" t="s">
        <v>10</v>
      </c>
      <c r="Q10" s="29"/>
      <c r="U10" s="29"/>
      <c r="V10" s="29"/>
    </row>
    <row r="11" spans="1:26" x14ac:dyDescent="0.25">
      <c r="A11" s="22">
        <v>0</v>
      </c>
      <c r="B11" s="16"/>
      <c r="C11" s="16"/>
      <c r="D11" s="17">
        <f>-B6</f>
        <v>-9800000</v>
      </c>
      <c r="E11" s="16">
        <f>B5</f>
        <v>10000000</v>
      </c>
      <c r="F11" s="16">
        <f>D11</f>
        <v>-9800000</v>
      </c>
      <c r="G11" s="22"/>
      <c r="H11" s="18">
        <f>-D11</f>
        <v>9800000</v>
      </c>
      <c r="I11" s="22"/>
      <c r="L11" s="9"/>
      <c r="M11" s="9"/>
      <c r="N11" s="30"/>
      <c r="O11" s="30"/>
      <c r="P11" s="9"/>
      <c r="Q11" s="31"/>
      <c r="R11" s="31"/>
      <c r="S11" s="31"/>
      <c r="W11" s="9"/>
      <c r="Z11" s="32"/>
    </row>
    <row r="12" spans="1:26" x14ac:dyDescent="0.25">
      <c r="A12" s="22">
        <v>1</v>
      </c>
      <c r="B12" s="33">
        <v>1227454</v>
      </c>
      <c r="C12" s="33">
        <v>1000000</v>
      </c>
      <c r="D12" s="16">
        <f>B12+C12</f>
        <v>2227454</v>
      </c>
      <c r="E12" s="16">
        <f>E11-B12</f>
        <v>8772546</v>
      </c>
      <c r="F12" s="21">
        <f>F11*(1+$D$23)+D12</f>
        <v>-8596179.3342661913</v>
      </c>
      <c r="G12" s="16">
        <f>$D$23*H11-C12</f>
        <v>23633.334266191814</v>
      </c>
      <c r="H12" s="16">
        <f>H11+G12-B12</f>
        <v>8596179.3342661913</v>
      </c>
      <c r="I12" s="16">
        <f>G12+C12</f>
        <v>1023633.3342661918</v>
      </c>
      <c r="L12" s="9"/>
      <c r="M12" s="9"/>
      <c r="N12" s="9"/>
      <c r="O12" s="9"/>
      <c r="P12" s="32"/>
      <c r="Q12" s="31"/>
      <c r="R12" s="31"/>
      <c r="S12" s="31"/>
      <c r="U12" s="9"/>
      <c r="W12" s="9"/>
      <c r="X12" s="9"/>
      <c r="Z12" s="32"/>
    </row>
    <row r="13" spans="1:26" x14ac:dyDescent="0.25">
      <c r="A13" s="22">
        <v>2</v>
      </c>
      <c r="B13" s="33">
        <v>1189867</v>
      </c>
      <c r="C13" s="33">
        <v>859618</v>
      </c>
      <c r="D13" s="16">
        <f t="shared" ref="D13:D21" si="0">B13+C13</f>
        <v>2049485</v>
      </c>
      <c r="E13" s="16">
        <f t="shared" ref="E13:E21" si="1">E12-B13</f>
        <v>7582679</v>
      </c>
      <c r="F13" s="21">
        <f t="shared" ref="F13:F21" si="2">F12*(1+$D$23)+D13</f>
        <v>-7444585.7336422149</v>
      </c>
      <c r="G13" s="16">
        <f t="shared" ref="G13:G21" si="3">$D$23*H12-C13</f>
        <v>38273.39937602391</v>
      </c>
      <c r="H13" s="16">
        <f t="shared" ref="H13:H21" si="4">H12+G13-B13</f>
        <v>7444585.7336422149</v>
      </c>
      <c r="I13" s="16">
        <f t="shared" ref="I13:I21" si="5">G13+C13</f>
        <v>897891.39937602391</v>
      </c>
      <c r="L13" s="9"/>
      <c r="M13" s="9"/>
      <c r="N13" s="9"/>
      <c r="O13" s="9"/>
      <c r="P13" s="32"/>
      <c r="Q13" s="31"/>
      <c r="R13" s="31"/>
      <c r="S13" s="31"/>
      <c r="U13" s="9"/>
      <c r="W13" s="9"/>
      <c r="X13" s="9"/>
      <c r="Z13" s="32"/>
    </row>
    <row r="14" spans="1:26" x14ac:dyDescent="0.25">
      <c r="A14" s="22">
        <v>3</v>
      </c>
      <c r="B14" s="33">
        <v>1135900</v>
      </c>
      <c r="C14" s="33">
        <v>744459</v>
      </c>
      <c r="D14" s="16">
        <f t="shared" si="0"/>
        <v>1880359</v>
      </c>
      <c r="E14" s="16">
        <f t="shared" si="1"/>
        <v>6446779</v>
      </c>
      <c r="F14" s="21">
        <f t="shared" si="2"/>
        <v>-6341831.4394339193</v>
      </c>
      <c r="G14" s="16">
        <f t="shared" si="3"/>
        <v>33145.70579170459</v>
      </c>
      <c r="H14" s="16">
        <f t="shared" si="4"/>
        <v>6341831.4394339193</v>
      </c>
      <c r="I14" s="16">
        <f t="shared" si="5"/>
        <v>777604.70579170459</v>
      </c>
      <c r="U14" s="9"/>
      <c r="V14" s="9"/>
      <c r="W14" s="34"/>
      <c r="X14" s="34"/>
      <c r="Y14" s="35"/>
      <c r="Z14" s="32"/>
    </row>
    <row r="15" spans="1:26" x14ac:dyDescent="0.25">
      <c r="A15" s="22">
        <v>4</v>
      </c>
      <c r="B15" s="33">
        <v>1085166</v>
      </c>
      <c r="C15" s="33">
        <v>634183</v>
      </c>
      <c r="D15" s="16">
        <f t="shared" si="0"/>
        <v>1719349</v>
      </c>
      <c r="E15" s="16">
        <f t="shared" si="1"/>
        <v>5361613</v>
      </c>
      <c r="F15" s="21">
        <f t="shared" si="2"/>
        <v>-5284901.8334851339</v>
      </c>
      <c r="G15" s="16">
        <f t="shared" si="3"/>
        <v>28236.394051214913</v>
      </c>
      <c r="H15" s="16">
        <f t="shared" si="4"/>
        <v>5284901.8334851339</v>
      </c>
      <c r="I15" s="16">
        <f t="shared" si="5"/>
        <v>662419.39405121491</v>
      </c>
      <c r="L15" s="36"/>
      <c r="M15" s="36"/>
      <c r="N15" s="36"/>
      <c r="O15" s="36"/>
      <c r="P15" s="32"/>
      <c r="Q15" s="30"/>
      <c r="R15" s="30"/>
      <c r="S15" s="9"/>
      <c r="U15" s="36"/>
      <c r="V15" s="35"/>
      <c r="W15" s="36"/>
      <c r="X15" s="36"/>
      <c r="Y15" s="35"/>
      <c r="Z15" s="32"/>
    </row>
    <row r="16" spans="1:26" x14ac:dyDescent="0.25">
      <c r="A16" s="22">
        <v>5</v>
      </c>
      <c r="B16" s="33">
        <v>1037196</v>
      </c>
      <c r="C16" s="33">
        <v>528490</v>
      </c>
      <c r="D16" s="16">
        <f t="shared" si="0"/>
        <v>1565686</v>
      </c>
      <c r="E16" s="16">
        <f t="shared" si="1"/>
        <v>4324417</v>
      </c>
      <c r="F16" s="21">
        <f t="shared" si="2"/>
        <v>-4271236.4135953281</v>
      </c>
      <c r="G16" s="16">
        <f t="shared" si="3"/>
        <v>23530.580110193696</v>
      </c>
      <c r="H16" s="16">
        <f t="shared" si="4"/>
        <v>4271236.4135953281</v>
      </c>
      <c r="I16" s="16">
        <f t="shared" si="5"/>
        <v>552020.5801101937</v>
      </c>
      <c r="L16" s="36"/>
      <c r="M16" s="36"/>
      <c r="N16" s="36"/>
      <c r="O16" s="36"/>
      <c r="P16" s="32"/>
      <c r="Q16" s="30"/>
      <c r="R16" s="30"/>
      <c r="S16" s="9"/>
      <c r="U16" s="36"/>
      <c r="V16" s="35"/>
      <c r="W16" s="36"/>
      <c r="X16" s="36"/>
      <c r="Y16" s="35"/>
      <c r="Z16" s="32"/>
    </row>
    <row r="17" spans="1:26" x14ac:dyDescent="0.25">
      <c r="A17" s="22">
        <v>6</v>
      </c>
      <c r="B17" s="33">
        <v>991137</v>
      </c>
      <c r="C17" s="33">
        <v>427124</v>
      </c>
      <c r="D17" s="16">
        <f t="shared" si="0"/>
        <v>1418261</v>
      </c>
      <c r="E17" s="16">
        <f t="shared" si="1"/>
        <v>3333280</v>
      </c>
      <c r="F17" s="21">
        <f t="shared" si="2"/>
        <v>-3299116.2270124462</v>
      </c>
      <c r="G17" s="16">
        <f t="shared" si="3"/>
        <v>19016.813417118043</v>
      </c>
      <c r="H17" s="16">
        <f t="shared" si="4"/>
        <v>3299116.2270124462</v>
      </c>
      <c r="I17" s="16">
        <f t="shared" si="5"/>
        <v>446140.81341711804</v>
      </c>
      <c r="L17" s="36"/>
      <c r="M17" s="36"/>
      <c r="N17" s="36"/>
      <c r="O17" s="36"/>
      <c r="P17" s="32"/>
      <c r="Q17" s="30"/>
      <c r="R17" s="30"/>
      <c r="S17" s="9"/>
      <c r="U17" s="36"/>
      <c r="V17" s="35"/>
      <c r="W17" s="36"/>
      <c r="X17" s="36"/>
      <c r="Y17" s="35"/>
      <c r="Z17" s="32"/>
    </row>
    <row r="18" spans="1:26" x14ac:dyDescent="0.25">
      <c r="A18" s="22">
        <v>7</v>
      </c>
      <c r="B18" s="33">
        <v>946721</v>
      </c>
      <c r="C18" s="33">
        <v>329912</v>
      </c>
      <c r="D18" s="16">
        <f t="shared" si="0"/>
        <v>1276633</v>
      </c>
      <c r="E18" s="16">
        <f t="shared" si="1"/>
        <v>2386559</v>
      </c>
      <c r="F18" s="21">
        <f t="shared" si="2"/>
        <v>-2367083.7722765738</v>
      </c>
      <c r="G18" s="16">
        <f t="shared" si="3"/>
        <v>14688.545264127431</v>
      </c>
      <c r="H18" s="16">
        <f t="shared" si="4"/>
        <v>2367083.7722765738</v>
      </c>
      <c r="I18" s="16">
        <f t="shared" si="5"/>
        <v>344600.54526412743</v>
      </c>
      <c r="L18" s="36"/>
      <c r="M18" s="36"/>
      <c r="N18" s="36"/>
      <c r="O18" s="36"/>
      <c r="P18" s="32"/>
      <c r="Q18" s="30"/>
      <c r="R18" s="30"/>
      <c r="S18" s="9"/>
      <c r="U18" s="36"/>
      <c r="V18" s="35"/>
      <c r="W18" s="36"/>
      <c r="X18" s="36"/>
      <c r="Y18" s="35"/>
      <c r="Z18" s="32"/>
    </row>
    <row r="19" spans="1:26" x14ac:dyDescent="0.25">
      <c r="A19" s="22">
        <v>8</v>
      </c>
      <c r="B19" s="33">
        <v>901579</v>
      </c>
      <c r="C19" s="33">
        <v>236708</v>
      </c>
      <c r="D19" s="16">
        <f t="shared" si="0"/>
        <v>1138287</v>
      </c>
      <c r="E19" s="16">
        <f t="shared" si="1"/>
        <v>1484980</v>
      </c>
      <c r="F19" s="21">
        <f t="shared" si="2"/>
        <v>-1476044.3084299271</v>
      </c>
      <c r="G19" s="16">
        <f t="shared" si="3"/>
        <v>10539.536153353518</v>
      </c>
      <c r="H19" s="16">
        <f t="shared" si="4"/>
        <v>1476044.3084299276</v>
      </c>
      <c r="I19" s="16">
        <f t="shared" si="5"/>
        <v>247247.53615335352</v>
      </c>
      <c r="L19" s="36"/>
      <c r="M19" s="36"/>
      <c r="N19" s="36"/>
      <c r="O19" s="36"/>
      <c r="P19" s="32"/>
      <c r="Q19" s="30"/>
      <c r="R19" s="30"/>
      <c r="S19" s="9"/>
      <c r="U19" s="36"/>
      <c r="V19" s="35"/>
      <c r="W19" s="36"/>
      <c r="X19" s="36"/>
      <c r="Y19" s="35"/>
      <c r="Z19" s="32"/>
    </row>
    <row r="20" spans="1:26" x14ac:dyDescent="0.25">
      <c r="A20" s="22">
        <v>9</v>
      </c>
      <c r="B20" s="33">
        <v>951893</v>
      </c>
      <c r="C20" s="33">
        <v>147604</v>
      </c>
      <c r="D20" s="16">
        <f t="shared" si="0"/>
        <v>1099497</v>
      </c>
      <c r="E20" s="16">
        <f t="shared" si="1"/>
        <v>533087</v>
      </c>
      <c r="F20" s="21">
        <f t="shared" si="2"/>
        <v>-530723.65097714774</v>
      </c>
      <c r="G20" s="16">
        <f t="shared" si="3"/>
        <v>6572.3425472206145</v>
      </c>
      <c r="H20" s="16">
        <f t="shared" si="4"/>
        <v>530723.65097714821</v>
      </c>
      <c r="I20" s="16">
        <f t="shared" si="5"/>
        <v>154176.34254722061</v>
      </c>
      <c r="L20" s="36"/>
      <c r="M20" s="36"/>
      <c r="N20" s="36"/>
      <c r="O20" s="36"/>
      <c r="P20" s="32"/>
      <c r="Q20" s="30"/>
      <c r="R20" s="30"/>
      <c r="S20" s="9"/>
      <c r="U20" s="36"/>
      <c r="V20" s="35"/>
      <c r="W20" s="36"/>
      <c r="X20" s="36"/>
      <c r="Y20" s="35"/>
      <c r="Z20" s="32"/>
    </row>
    <row r="21" spans="1:26" x14ac:dyDescent="0.25">
      <c r="A21" s="22">
        <v>10</v>
      </c>
      <c r="B21" s="33">
        <v>533087</v>
      </c>
      <c r="C21" s="33">
        <v>53072</v>
      </c>
      <c r="D21" s="16">
        <f t="shared" si="0"/>
        <v>586159</v>
      </c>
      <c r="E21" s="16">
        <f t="shared" si="1"/>
        <v>0</v>
      </c>
      <c r="F21" s="21">
        <f t="shared" si="2"/>
        <v>2.9336661100387573E-8</v>
      </c>
      <c r="G21" s="16">
        <f t="shared" si="3"/>
        <v>2363.3490228229493</v>
      </c>
      <c r="H21" s="16">
        <f t="shared" si="4"/>
        <v>-2.8870999813079834E-8</v>
      </c>
      <c r="I21" s="16">
        <f t="shared" si="5"/>
        <v>55435.349022822949</v>
      </c>
      <c r="L21" s="36"/>
      <c r="M21" s="36"/>
      <c r="N21" s="36"/>
      <c r="O21" s="36"/>
      <c r="P21" s="32"/>
      <c r="Q21" s="30"/>
      <c r="R21" s="30"/>
      <c r="S21" s="9"/>
      <c r="U21" s="36"/>
      <c r="V21" s="35"/>
      <c r="W21" s="36"/>
      <c r="X21" s="36"/>
      <c r="Y21" s="35"/>
      <c r="Z21" s="32"/>
    </row>
    <row r="22" spans="1:26" x14ac:dyDescent="0.25">
      <c r="A22" s="22" t="s">
        <v>11</v>
      </c>
      <c r="B22" s="16">
        <f>SUM(B12:B21)</f>
        <v>10000000</v>
      </c>
      <c r="C22" s="22"/>
      <c r="D22" s="22"/>
      <c r="E22" s="22"/>
      <c r="F22" s="22"/>
      <c r="G22" s="16">
        <f>SUM(G12:G21)</f>
        <v>199999.99999997148</v>
      </c>
      <c r="H22" s="22"/>
      <c r="I22" s="22"/>
      <c r="L22" s="36"/>
    </row>
    <row r="23" spans="1:26" x14ac:dyDescent="0.25">
      <c r="B23" s="23"/>
      <c r="C23" s="24" t="s">
        <v>12</v>
      </c>
      <c r="D23" s="25">
        <f>IRR(D11:D21)</f>
        <v>0.1044523810475706</v>
      </c>
      <c r="N23" s="37"/>
      <c r="S23" s="38"/>
      <c r="V23" s="9"/>
      <c r="W23" s="9"/>
      <c r="X23" s="9"/>
      <c r="Y23" s="9"/>
    </row>
    <row r="24" spans="1:26" x14ac:dyDescent="0.25">
      <c r="S24" s="38"/>
    </row>
    <row r="25" spans="1:26" x14ac:dyDescent="0.25">
      <c r="A25" s="5" t="s">
        <v>14</v>
      </c>
      <c r="B25" s="2"/>
    </row>
    <row r="26" spans="1:26" ht="30" x14ac:dyDescent="0.25">
      <c r="A26" s="22" t="s">
        <v>3</v>
      </c>
      <c r="B26" s="13" t="s">
        <v>4</v>
      </c>
      <c r="C26" s="13" t="s">
        <v>5</v>
      </c>
      <c r="D26" s="13" t="s">
        <v>6</v>
      </c>
      <c r="E26" s="13" t="s">
        <v>7</v>
      </c>
      <c r="F26" s="22"/>
      <c r="G26" s="13" t="s">
        <v>8</v>
      </c>
      <c r="H26" s="13" t="s">
        <v>9</v>
      </c>
      <c r="I26" s="13" t="s">
        <v>10</v>
      </c>
    </row>
    <row r="27" spans="1:26" x14ac:dyDescent="0.25">
      <c r="A27" s="22">
        <v>0</v>
      </c>
      <c r="B27" s="16"/>
      <c r="C27" s="16"/>
      <c r="D27" s="17">
        <v>-9800000</v>
      </c>
      <c r="E27" s="16">
        <v>10000000</v>
      </c>
      <c r="F27" s="16">
        <f>D27</f>
        <v>-9800000</v>
      </c>
      <c r="G27" s="22"/>
      <c r="H27" s="18">
        <f>-D27</f>
        <v>9800000</v>
      </c>
      <c r="I27" s="22"/>
      <c r="J27" s="9"/>
    </row>
    <row r="28" spans="1:26" x14ac:dyDescent="0.25">
      <c r="A28" s="22">
        <v>1</v>
      </c>
      <c r="B28" s="33">
        <v>1227454</v>
      </c>
      <c r="C28" s="33">
        <v>1000000</v>
      </c>
      <c r="D28" s="16">
        <f>B28+C28</f>
        <v>2227454</v>
      </c>
      <c r="E28" s="16">
        <f>E27-B28</f>
        <v>8772546</v>
      </c>
      <c r="F28" s="21">
        <f>F27*(1+$D$23)+D28</f>
        <v>-8596179.3342661913</v>
      </c>
      <c r="G28" s="16">
        <f>$D$39*H27-C28</f>
        <v>27754.198940687347</v>
      </c>
      <c r="H28" s="16">
        <f>H27+G28-B28</f>
        <v>8600300.1989406869</v>
      </c>
      <c r="I28" s="16">
        <f>G28+C28</f>
        <v>1027754.1989406873</v>
      </c>
      <c r="J28" s="9"/>
    </row>
    <row r="29" spans="1:26" x14ac:dyDescent="0.25">
      <c r="A29" s="22">
        <v>2</v>
      </c>
      <c r="B29" s="33">
        <v>1189867</v>
      </c>
      <c r="C29" s="33">
        <v>859618</v>
      </c>
      <c r="D29" s="16">
        <f t="shared" ref="D29:D37" si="6">B29+C29</f>
        <v>2049485</v>
      </c>
      <c r="E29" s="16">
        <f t="shared" ref="E29:E37" si="7">E28-B29</f>
        <v>7582679</v>
      </c>
      <c r="F29" s="21">
        <f t="shared" ref="F29:F37" si="8">F28*(1+$D$23)+D29</f>
        <v>-7444585.7336422149</v>
      </c>
      <c r="G29" s="16">
        <f t="shared" ref="G29:G37" si="9">$D$39*H28-C29</f>
        <v>42320.228735889774</v>
      </c>
      <c r="H29" s="16">
        <f t="shared" ref="H29:H37" si="10">H28+G29-B29</f>
        <v>7452753.4276765771</v>
      </c>
      <c r="I29" s="16">
        <f t="shared" ref="I29:I37" si="11">G29+C29</f>
        <v>901938.22873588977</v>
      </c>
      <c r="J29" s="9"/>
    </row>
    <row r="30" spans="1:26" x14ac:dyDescent="0.25">
      <c r="A30" s="22">
        <v>3</v>
      </c>
      <c r="B30" s="33">
        <v>2200199</v>
      </c>
      <c r="C30" s="33">
        <v>744459</v>
      </c>
      <c r="D30" s="16">
        <f t="shared" si="6"/>
        <v>2944658</v>
      </c>
      <c r="E30" s="16">
        <f t="shared" si="7"/>
        <v>5382480</v>
      </c>
      <c r="F30" s="21">
        <f t="shared" si="8"/>
        <v>-5277532.4394339193</v>
      </c>
      <c r="G30" s="16">
        <f t="shared" si="9"/>
        <v>37132.696833081893</v>
      </c>
      <c r="H30" s="16">
        <f t="shared" si="10"/>
        <v>5289687.1245096587</v>
      </c>
      <c r="I30" s="16">
        <f t="shared" si="11"/>
        <v>781591.69683308189</v>
      </c>
      <c r="J30" s="9"/>
    </row>
    <row r="31" spans="1:26" x14ac:dyDescent="0.25">
      <c r="A31" s="22">
        <v>4</v>
      </c>
      <c r="B31" s="33">
        <v>1124821</v>
      </c>
      <c r="C31" s="33">
        <v>528892</v>
      </c>
      <c r="D31" s="16">
        <f t="shared" si="6"/>
        <v>1653713</v>
      </c>
      <c r="E31" s="16">
        <f t="shared" si="7"/>
        <v>4257659</v>
      </c>
      <c r="F31" s="21">
        <f t="shared" si="8"/>
        <v>-4175070.2687885854</v>
      </c>
      <c r="G31" s="16">
        <f t="shared" si="9"/>
        <v>25852.709520131815</v>
      </c>
      <c r="H31" s="16">
        <f t="shared" si="10"/>
        <v>4190718.83402979</v>
      </c>
      <c r="I31" s="16">
        <f t="shared" si="11"/>
        <v>554744.70952013182</v>
      </c>
      <c r="J31" s="9"/>
    </row>
    <row r="32" spans="1:26" x14ac:dyDescent="0.25">
      <c r="A32" s="22">
        <v>5</v>
      </c>
      <c r="B32" s="33">
        <v>826888</v>
      </c>
      <c r="C32" s="33">
        <v>419013</v>
      </c>
      <c r="D32" s="16">
        <f t="shared" si="6"/>
        <v>1245901</v>
      </c>
      <c r="E32" s="16">
        <f t="shared" si="7"/>
        <v>3430771</v>
      </c>
      <c r="F32" s="21">
        <f t="shared" si="8"/>
        <v>-3365265.299404474</v>
      </c>
      <c r="G32" s="16">
        <f t="shared" si="9"/>
        <v>20479.7426789733</v>
      </c>
      <c r="H32" s="16">
        <f t="shared" si="10"/>
        <v>3384310.5767087629</v>
      </c>
      <c r="I32" s="16">
        <f t="shared" si="11"/>
        <v>439492.7426789733</v>
      </c>
      <c r="J32" s="9"/>
    </row>
    <row r="33" spans="1:11" x14ac:dyDescent="0.25">
      <c r="A33" s="22">
        <v>6</v>
      </c>
      <c r="B33" s="33">
        <v>790368</v>
      </c>
      <c r="C33" s="33">
        <v>338386</v>
      </c>
      <c r="D33" s="16">
        <f t="shared" si="6"/>
        <v>1128754</v>
      </c>
      <c r="E33" s="16">
        <f t="shared" si="7"/>
        <v>2640403</v>
      </c>
      <c r="F33" s="21">
        <f t="shared" si="8"/>
        <v>-2588021.272784037</v>
      </c>
      <c r="G33" s="16">
        <f t="shared" si="9"/>
        <v>16536.388339980622</v>
      </c>
      <c r="H33" s="16">
        <f t="shared" si="10"/>
        <v>2610478.9650487434</v>
      </c>
      <c r="I33" s="16">
        <f t="shared" si="11"/>
        <v>354922.38833998062</v>
      </c>
      <c r="J33" s="9"/>
    </row>
    <row r="34" spans="1:11" x14ac:dyDescent="0.25">
      <c r="A34" s="22">
        <v>7</v>
      </c>
      <c r="B34" s="33">
        <v>754840</v>
      </c>
      <c r="C34" s="33">
        <v>261014</v>
      </c>
      <c r="D34" s="16">
        <f t="shared" si="6"/>
        <v>1015854</v>
      </c>
      <c r="E34" s="16">
        <f t="shared" si="7"/>
        <v>1885563</v>
      </c>
      <c r="F34" s="21">
        <f t="shared" si="8"/>
        <v>-1842492.2569280937</v>
      </c>
      <c r="G34" s="16">
        <f t="shared" si="9"/>
        <v>12754.440568896534</v>
      </c>
      <c r="H34" s="16">
        <f t="shared" si="10"/>
        <v>1868393.4056176399</v>
      </c>
      <c r="I34" s="16">
        <f t="shared" si="11"/>
        <v>273768.44056889653</v>
      </c>
      <c r="J34" s="9"/>
    </row>
    <row r="35" spans="1:11" x14ac:dyDescent="0.25">
      <c r="A35" s="22">
        <v>8</v>
      </c>
      <c r="B35" s="33">
        <v>718941</v>
      </c>
      <c r="C35" s="33">
        <v>186815</v>
      </c>
      <c r="D35" s="16">
        <f t="shared" si="6"/>
        <v>905756</v>
      </c>
      <c r="E35" s="16">
        <f t="shared" si="7"/>
        <v>1166622</v>
      </c>
      <c r="F35" s="21">
        <f t="shared" si="8"/>
        <v>-1129188.9602259453</v>
      </c>
      <c r="G35" s="16">
        <f t="shared" si="9"/>
        <v>9128.7926425122714</v>
      </c>
      <c r="H35" s="16">
        <f t="shared" si="10"/>
        <v>1158581.1982601522</v>
      </c>
      <c r="I35" s="16">
        <f t="shared" si="11"/>
        <v>195943.79264251227</v>
      </c>
      <c r="J35" s="9"/>
    </row>
    <row r="36" spans="1:11" x14ac:dyDescent="0.25">
      <c r="A36" s="22">
        <v>9</v>
      </c>
      <c r="B36" s="33">
        <v>679467</v>
      </c>
      <c r="C36" s="33">
        <v>115840</v>
      </c>
      <c r="D36" s="16">
        <f t="shared" si="6"/>
        <v>795307</v>
      </c>
      <c r="E36" s="16">
        <f t="shared" si="7"/>
        <v>487155</v>
      </c>
      <c r="F36" s="21">
        <f t="shared" si="8"/>
        <v>-451828.43577417592</v>
      </c>
      <c r="G36" s="16">
        <f t="shared" si="9"/>
        <v>5663.74401281678</v>
      </c>
      <c r="H36" s="16">
        <f t="shared" si="10"/>
        <v>484777.94227296906</v>
      </c>
      <c r="I36" s="16">
        <f t="shared" si="11"/>
        <v>121503.74401281678</v>
      </c>
      <c r="J36" s="9"/>
    </row>
    <row r="37" spans="1:11" x14ac:dyDescent="0.25">
      <c r="A37" s="22">
        <v>10</v>
      </c>
      <c r="B37" s="33">
        <v>487155</v>
      </c>
      <c r="C37" s="33">
        <v>48463</v>
      </c>
      <c r="D37" s="16">
        <f t="shared" si="6"/>
        <v>535618</v>
      </c>
      <c r="E37" s="16">
        <f t="shared" si="7"/>
        <v>0</v>
      </c>
      <c r="F37" s="21">
        <f t="shared" si="8"/>
        <v>36595.00828421209</v>
      </c>
      <c r="G37" s="16">
        <f t="shared" si="9"/>
        <v>2377.0577270275608</v>
      </c>
      <c r="H37" s="16">
        <f t="shared" si="10"/>
        <v>-3.3760443329811096E-9</v>
      </c>
      <c r="I37" s="16">
        <f t="shared" si="11"/>
        <v>50840.057727027561</v>
      </c>
      <c r="J37" s="9"/>
    </row>
    <row r="38" spans="1:11" x14ac:dyDescent="0.25">
      <c r="A38" s="22" t="s">
        <v>11</v>
      </c>
      <c r="B38" s="16">
        <f>SUM(B28:B37)</f>
        <v>10000000</v>
      </c>
      <c r="C38" s="22"/>
      <c r="D38" s="22"/>
      <c r="E38" s="22"/>
      <c r="F38" s="22"/>
      <c r="G38" s="16">
        <f>SUM(G28:G37)</f>
        <v>199999.9999999979</v>
      </c>
      <c r="H38" s="22"/>
      <c r="I38" s="22"/>
    </row>
    <row r="39" spans="1:11" x14ac:dyDescent="0.25">
      <c r="B39" s="23"/>
      <c r="C39" s="24" t="s">
        <v>12</v>
      </c>
      <c r="D39" s="25">
        <f>IRR(D27:D37)</f>
        <v>0.10487287744292728</v>
      </c>
    </row>
    <row r="41" spans="1:11" x14ac:dyDescent="0.25">
      <c r="A41" s="5" t="s">
        <v>15</v>
      </c>
      <c r="B41" s="2"/>
    </row>
    <row r="42" spans="1:11" ht="30" x14ac:dyDescent="0.25">
      <c r="A42" s="39" t="s">
        <v>3</v>
      </c>
      <c r="B42" s="13" t="s">
        <v>4</v>
      </c>
      <c r="C42" s="13" t="s">
        <v>5</v>
      </c>
      <c r="D42" s="13" t="s">
        <v>6</v>
      </c>
      <c r="E42" s="13" t="s">
        <v>7</v>
      </c>
      <c r="F42" s="22"/>
      <c r="G42" s="13" t="s">
        <v>8</v>
      </c>
      <c r="H42" s="13" t="s">
        <v>9</v>
      </c>
      <c r="I42" s="13" t="s">
        <v>10</v>
      </c>
    </row>
    <row r="43" spans="1:11" x14ac:dyDescent="0.25">
      <c r="A43" s="22">
        <v>0</v>
      </c>
      <c r="B43" s="21">
        <f t="shared" ref="B43:I45" si="12">B11</f>
        <v>0</v>
      </c>
      <c r="C43" s="21">
        <f t="shared" si="12"/>
        <v>0</v>
      </c>
      <c r="D43" s="21">
        <f t="shared" si="12"/>
        <v>-9800000</v>
      </c>
      <c r="E43" s="21">
        <f t="shared" si="12"/>
        <v>10000000</v>
      </c>
      <c r="F43" s="21">
        <f t="shared" si="12"/>
        <v>-9800000</v>
      </c>
      <c r="G43" s="21">
        <f t="shared" si="12"/>
        <v>0</v>
      </c>
      <c r="H43" s="21">
        <f t="shared" si="12"/>
        <v>9800000</v>
      </c>
      <c r="I43" s="21">
        <f t="shared" si="12"/>
        <v>0</v>
      </c>
    </row>
    <row r="44" spans="1:11" x14ac:dyDescent="0.25">
      <c r="A44" s="22">
        <f>A12</f>
        <v>1</v>
      </c>
      <c r="B44" s="40">
        <f t="shared" si="12"/>
        <v>1227454</v>
      </c>
      <c r="C44" s="40">
        <f t="shared" si="12"/>
        <v>1000000</v>
      </c>
      <c r="D44" s="21">
        <f t="shared" si="12"/>
        <v>2227454</v>
      </c>
      <c r="E44" s="21">
        <f t="shared" si="12"/>
        <v>8772546</v>
      </c>
      <c r="F44" s="21">
        <f t="shared" si="12"/>
        <v>-8596179.3342661913</v>
      </c>
      <c r="G44" s="21">
        <f t="shared" si="12"/>
        <v>23633.334266191814</v>
      </c>
      <c r="H44" s="21">
        <f t="shared" si="12"/>
        <v>8596179.3342661913</v>
      </c>
      <c r="I44" s="21">
        <f t="shared" si="12"/>
        <v>1023633.3342661918</v>
      </c>
    </row>
    <row r="45" spans="1:11" x14ac:dyDescent="0.25">
      <c r="A45" s="22">
        <f>A13</f>
        <v>2</v>
      </c>
      <c r="B45" s="40">
        <f t="shared" si="12"/>
        <v>1189867</v>
      </c>
      <c r="C45" s="40">
        <f t="shared" si="12"/>
        <v>859618</v>
      </c>
      <c r="D45" s="21">
        <f t="shared" si="12"/>
        <v>2049485</v>
      </c>
      <c r="E45" s="21">
        <f t="shared" si="12"/>
        <v>7582679</v>
      </c>
      <c r="F45" s="21">
        <f t="shared" si="12"/>
        <v>-7444585.7336422149</v>
      </c>
      <c r="G45" s="21">
        <f t="shared" si="12"/>
        <v>38273.39937602391</v>
      </c>
      <c r="H45" s="21">
        <f t="shared" si="12"/>
        <v>7444585.7336422149</v>
      </c>
      <c r="I45" s="21">
        <f t="shared" si="12"/>
        <v>897891.39937602391</v>
      </c>
    </row>
    <row r="46" spans="1:11" x14ac:dyDescent="0.25">
      <c r="A46" s="22">
        <f>A30</f>
        <v>3</v>
      </c>
      <c r="B46" s="40">
        <f t="shared" ref="B46:I46" si="13">B30</f>
        <v>2200199</v>
      </c>
      <c r="C46" s="40">
        <f t="shared" si="13"/>
        <v>744459</v>
      </c>
      <c r="D46" s="21">
        <f t="shared" si="13"/>
        <v>2944658</v>
      </c>
      <c r="E46" s="21">
        <f t="shared" si="13"/>
        <v>5382480</v>
      </c>
      <c r="F46" s="21">
        <f t="shared" si="13"/>
        <v>-5277532.4394339193</v>
      </c>
      <c r="G46" s="21">
        <f>H46-H45+B46</f>
        <v>45300.390867443755</v>
      </c>
      <c r="H46" s="21">
        <f t="shared" si="13"/>
        <v>5289687.1245096587</v>
      </c>
      <c r="I46" s="21">
        <f t="shared" si="13"/>
        <v>781591.69683308189</v>
      </c>
      <c r="K46" s="38"/>
    </row>
    <row r="47" spans="1:11" x14ac:dyDescent="0.25">
      <c r="A47" s="22">
        <f t="shared" ref="A47:I53" si="14">A31</f>
        <v>4</v>
      </c>
      <c r="B47" s="40">
        <f t="shared" si="14"/>
        <v>1124821</v>
      </c>
      <c r="C47" s="40">
        <f t="shared" si="14"/>
        <v>528892</v>
      </c>
      <c r="D47" s="21">
        <f t="shared" si="14"/>
        <v>1653713</v>
      </c>
      <c r="E47" s="21">
        <f t="shared" si="14"/>
        <v>4257659</v>
      </c>
      <c r="F47" s="21">
        <f t="shared" si="14"/>
        <v>-4175070.2687885854</v>
      </c>
      <c r="G47" s="21">
        <f t="shared" si="14"/>
        <v>25852.709520131815</v>
      </c>
      <c r="H47" s="21">
        <f t="shared" si="14"/>
        <v>4190718.83402979</v>
      </c>
      <c r="I47" s="21">
        <f t="shared" si="14"/>
        <v>554744.70952013182</v>
      </c>
    </row>
    <row r="48" spans="1:11" x14ac:dyDescent="0.25">
      <c r="A48" s="22">
        <f t="shared" si="14"/>
        <v>5</v>
      </c>
      <c r="B48" s="40">
        <f t="shared" si="14"/>
        <v>826888</v>
      </c>
      <c r="C48" s="40">
        <f t="shared" si="14"/>
        <v>419013</v>
      </c>
      <c r="D48" s="21">
        <f t="shared" si="14"/>
        <v>1245901</v>
      </c>
      <c r="E48" s="21">
        <f t="shared" si="14"/>
        <v>3430771</v>
      </c>
      <c r="F48" s="21">
        <f t="shared" si="14"/>
        <v>-3365265.299404474</v>
      </c>
      <c r="G48" s="21">
        <f t="shared" si="14"/>
        <v>20479.7426789733</v>
      </c>
      <c r="H48" s="21">
        <f t="shared" si="14"/>
        <v>3384310.5767087629</v>
      </c>
      <c r="I48" s="21">
        <f t="shared" si="14"/>
        <v>439492.7426789733</v>
      </c>
    </row>
    <row r="49" spans="1:9" x14ac:dyDescent="0.25">
      <c r="A49" s="22">
        <f t="shared" si="14"/>
        <v>6</v>
      </c>
      <c r="B49" s="40">
        <f t="shared" si="14"/>
        <v>790368</v>
      </c>
      <c r="C49" s="40">
        <f t="shared" si="14"/>
        <v>338386</v>
      </c>
      <c r="D49" s="21">
        <f t="shared" si="14"/>
        <v>1128754</v>
      </c>
      <c r="E49" s="21">
        <f t="shared" si="14"/>
        <v>2640403</v>
      </c>
      <c r="F49" s="21">
        <f t="shared" si="14"/>
        <v>-2588021.272784037</v>
      </c>
      <c r="G49" s="21">
        <f t="shared" si="14"/>
        <v>16536.388339980622</v>
      </c>
      <c r="H49" s="21">
        <f t="shared" si="14"/>
        <v>2610478.9650487434</v>
      </c>
      <c r="I49" s="21">
        <f t="shared" si="14"/>
        <v>354922.38833998062</v>
      </c>
    </row>
    <row r="50" spans="1:9" x14ac:dyDescent="0.25">
      <c r="A50" s="22">
        <f t="shared" si="14"/>
        <v>7</v>
      </c>
      <c r="B50" s="40">
        <f t="shared" si="14"/>
        <v>754840</v>
      </c>
      <c r="C50" s="40">
        <f t="shared" si="14"/>
        <v>261014</v>
      </c>
      <c r="D50" s="21">
        <f t="shared" si="14"/>
        <v>1015854</v>
      </c>
      <c r="E50" s="21">
        <f t="shared" si="14"/>
        <v>1885563</v>
      </c>
      <c r="F50" s="21">
        <f t="shared" si="14"/>
        <v>-1842492.2569280937</v>
      </c>
      <c r="G50" s="21">
        <f t="shared" si="14"/>
        <v>12754.440568896534</v>
      </c>
      <c r="H50" s="21">
        <f t="shared" si="14"/>
        <v>1868393.4056176399</v>
      </c>
      <c r="I50" s="21">
        <f t="shared" si="14"/>
        <v>273768.44056889653</v>
      </c>
    </row>
    <row r="51" spans="1:9" x14ac:dyDescent="0.25">
      <c r="A51" s="22">
        <f t="shared" si="14"/>
        <v>8</v>
      </c>
      <c r="B51" s="40">
        <f t="shared" si="14"/>
        <v>718941</v>
      </c>
      <c r="C51" s="40">
        <f t="shared" si="14"/>
        <v>186815</v>
      </c>
      <c r="D51" s="21">
        <f t="shared" si="14"/>
        <v>905756</v>
      </c>
      <c r="E51" s="21">
        <f t="shared" si="14"/>
        <v>1166622</v>
      </c>
      <c r="F51" s="21">
        <f t="shared" si="14"/>
        <v>-1129188.9602259453</v>
      </c>
      <c r="G51" s="21">
        <f t="shared" si="14"/>
        <v>9128.7926425122714</v>
      </c>
      <c r="H51" s="21">
        <f t="shared" si="14"/>
        <v>1158581.1982601522</v>
      </c>
      <c r="I51" s="21">
        <f t="shared" si="14"/>
        <v>195943.79264251227</v>
      </c>
    </row>
    <row r="52" spans="1:9" x14ac:dyDescent="0.25">
      <c r="A52" s="22">
        <f t="shared" si="14"/>
        <v>9</v>
      </c>
      <c r="B52" s="40">
        <f t="shared" si="14"/>
        <v>679467</v>
      </c>
      <c r="C52" s="40">
        <f t="shared" si="14"/>
        <v>115840</v>
      </c>
      <c r="D52" s="21">
        <f t="shared" si="14"/>
        <v>795307</v>
      </c>
      <c r="E52" s="21">
        <f t="shared" si="14"/>
        <v>487155</v>
      </c>
      <c r="F52" s="21">
        <f t="shared" si="14"/>
        <v>-451828.43577417592</v>
      </c>
      <c r="G52" s="21">
        <f t="shared" si="14"/>
        <v>5663.74401281678</v>
      </c>
      <c r="H52" s="21">
        <f t="shared" si="14"/>
        <v>484777.94227296906</v>
      </c>
      <c r="I52" s="21">
        <f t="shared" si="14"/>
        <v>121503.74401281678</v>
      </c>
    </row>
    <row r="53" spans="1:9" x14ac:dyDescent="0.25">
      <c r="A53" s="22">
        <f>A37</f>
        <v>10</v>
      </c>
      <c r="B53" s="40">
        <f t="shared" si="14"/>
        <v>487155</v>
      </c>
      <c r="C53" s="40">
        <f t="shared" si="14"/>
        <v>48463</v>
      </c>
      <c r="D53" s="21">
        <f t="shared" si="14"/>
        <v>535618</v>
      </c>
      <c r="E53" s="21">
        <f t="shared" si="14"/>
        <v>0</v>
      </c>
      <c r="F53" s="21">
        <f t="shared" si="14"/>
        <v>36595.00828421209</v>
      </c>
      <c r="G53" s="21">
        <f t="shared" si="14"/>
        <v>2377.0577270275608</v>
      </c>
      <c r="H53" s="21">
        <f t="shared" si="14"/>
        <v>-3.3760443329811096E-9</v>
      </c>
      <c r="I53" s="21">
        <f t="shared" si="14"/>
        <v>50840.057727027561</v>
      </c>
    </row>
    <row r="54" spans="1:9" x14ac:dyDescent="0.25">
      <c r="A54" s="39" t="s">
        <v>11</v>
      </c>
      <c r="B54" s="41">
        <f>SUM(B43:B53)</f>
        <v>10000000</v>
      </c>
      <c r="C54" s="22"/>
      <c r="D54" s="22"/>
      <c r="E54" s="22"/>
      <c r="F54" s="22"/>
      <c r="G54" s="41">
        <f>SUM(G43:G53)</f>
        <v>199999.99999999837</v>
      </c>
      <c r="H54" s="22"/>
      <c r="I54" s="22"/>
    </row>
    <row r="55" spans="1:9" x14ac:dyDescent="0.25">
      <c r="A55" s="42"/>
      <c r="B55" s="43"/>
      <c r="C55" s="44" t="s">
        <v>12</v>
      </c>
      <c r="D55" s="45">
        <f>IRR(D43:D53)</f>
        <v>0.10487287744292728</v>
      </c>
    </row>
    <row r="56" spans="1:9" x14ac:dyDescent="0.25">
      <c r="A56"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Disclaimer</vt:lpstr>
      <vt:lpstr>Table 19-1</vt:lpstr>
      <vt:lpstr>Tables 19-2 to 19-3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2024-11-18T20:54:56Z</dcterms:created>
  <dcterms:modified xsi:type="dcterms:W3CDTF">2024-11-18T20:55:00Z</dcterms:modified>
</cp:coreProperties>
</file>