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4" documentId="13_ncr:1_{BAC94376-2AF6-4DC3-BCBC-C1E6CA91457A}" xr6:coauthVersionLast="47" xr6:coauthVersionMax="47" xr10:uidLastSave="{5D556E7B-0F59-4E01-8616-B98DEB19D431}"/>
  <bookViews>
    <workbookView xWindow="-120" yWindow="-120" windowWidth="29040" windowHeight="15720" xr2:uid="{00000000-000D-0000-FFFF-FFFF00000000}"/>
  </bookViews>
  <sheets>
    <sheet name="Disclaimer" sheetId="6" r:id="rId1"/>
    <sheet name="IBNR Estimation" sheetId="1" r:id="rId2"/>
    <sheet name="IBNR Estimation Revised Format" sheetId="5" r:id="rId3"/>
    <sheet name="Discounting" sheetId="3" r:id="rId4"/>
    <sheet name="UEP Def Test"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0" i="5" l="1"/>
  <c r="Q28" i="5" s="1"/>
  <c r="C39" i="5"/>
  <c r="D39" i="5"/>
  <c r="Q27" i="5" s="1"/>
  <c r="C38" i="5"/>
  <c r="D38" i="5"/>
  <c r="E38" i="5"/>
  <c r="Q26" i="5" s="1"/>
  <c r="C37" i="5"/>
  <c r="D37" i="5"/>
  <c r="E37" i="5"/>
  <c r="F37" i="5"/>
  <c r="Q25" i="5" s="1"/>
  <c r="B37" i="5"/>
  <c r="B38" i="5"/>
  <c r="B39" i="5"/>
  <c r="B40" i="5"/>
  <c r="B41" i="5"/>
  <c r="Q29" i="5" s="1"/>
  <c r="C36" i="5"/>
  <c r="D36" i="5"/>
  <c r="E36" i="5"/>
  <c r="F36" i="5"/>
  <c r="G36" i="5"/>
  <c r="B36" i="5"/>
  <c r="C22" i="5"/>
  <c r="D22" i="5" s="1"/>
  <c r="E22" i="5" s="1"/>
  <c r="F22" i="5" s="1"/>
  <c r="G22" i="5" s="1"/>
  <c r="Q15" i="5"/>
  <c r="Y15" i="5" s="1"/>
  <c r="Q14" i="5"/>
  <c r="Y14" i="5" s="1"/>
  <c r="J14" i="5"/>
  <c r="Q13" i="5"/>
  <c r="Y13" i="5" s="1"/>
  <c r="K13" i="5"/>
  <c r="J13" i="5"/>
  <c r="Q12" i="5"/>
  <c r="L12" i="5"/>
  <c r="K12" i="5"/>
  <c r="J12" i="5"/>
  <c r="Q11" i="5"/>
  <c r="Y11" i="5" s="1"/>
  <c r="M11" i="5"/>
  <c r="L11" i="5"/>
  <c r="K11" i="5"/>
  <c r="J11" i="5"/>
  <c r="R10" i="5"/>
  <c r="Q10" i="5"/>
  <c r="S10" i="5" s="1"/>
  <c r="V10" i="5" s="1"/>
  <c r="N10" i="5"/>
  <c r="N17" i="5" s="1"/>
  <c r="N18" i="5" s="1"/>
  <c r="R11" i="5" s="1"/>
  <c r="S11" i="5" s="1"/>
  <c r="V11" i="5" s="1"/>
  <c r="M10" i="5"/>
  <c r="L10" i="5"/>
  <c r="K10" i="5"/>
  <c r="J10" i="5"/>
  <c r="C8" i="5"/>
  <c r="D8" i="5" s="1"/>
  <c r="E8" i="5" s="1"/>
  <c r="F8" i="5" s="1"/>
  <c r="G8" i="5" s="1"/>
  <c r="Y12" i="5"/>
  <c r="R24" i="5"/>
  <c r="C34" i="5"/>
  <c r="D34" i="5" s="1"/>
  <c r="E34" i="5" s="1"/>
  <c r="F34" i="5" s="1"/>
  <c r="G34" i="5" s="1"/>
  <c r="J23" i="1"/>
  <c r="E24" i="4"/>
  <c r="M17" i="5" l="1"/>
  <c r="J25" i="5"/>
  <c r="K24" i="5"/>
  <c r="J28" i="5"/>
  <c r="J17" i="5"/>
  <c r="L24" i="5"/>
  <c r="J24" i="5"/>
  <c r="L26" i="5"/>
  <c r="K26" i="5"/>
  <c r="M24" i="5"/>
  <c r="J27" i="5"/>
  <c r="M25" i="5"/>
  <c r="K25" i="5"/>
  <c r="AA14" i="5"/>
  <c r="Y10" i="5"/>
  <c r="Y17" i="5" s="1"/>
  <c r="L17" i="5"/>
  <c r="K17" i="5"/>
  <c r="N24" i="5"/>
  <c r="N31" i="5" s="1"/>
  <c r="N32" i="5" s="1"/>
  <c r="R25" i="5" s="1"/>
  <c r="S25" i="5" s="1"/>
  <c r="W11" i="5" s="1"/>
  <c r="X11" i="5" s="1"/>
  <c r="Z11" i="5" s="1"/>
  <c r="K27" i="5"/>
  <c r="J26" i="5"/>
  <c r="L25" i="5"/>
  <c r="Q24" i="5"/>
  <c r="S24" i="5" s="1"/>
  <c r="W10" i="5" s="1"/>
  <c r="X10" i="5" s="1"/>
  <c r="M18" i="5"/>
  <c r="R12" i="5" s="1"/>
  <c r="S12" i="5" s="1"/>
  <c r="V12" i="5" s="1"/>
  <c r="AA12" i="5"/>
  <c r="AA15" i="5"/>
  <c r="AA11" i="5"/>
  <c r="AA13" i="5"/>
  <c r="C10" i="4"/>
  <c r="D10" i="4" s="1"/>
  <c r="E10" i="4" s="1"/>
  <c r="F10" i="4" s="1"/>
  <c r="G10" i="4" s="1"/>
  <c r="H10" i="4" s="1"/>
  <c r="B8" i="4"/>
  <c r="L31" i="5" l="1"/>
  <c r="M31" i="5"/>
  <c r="J31" i="5"/>
  <c r="K31" i="5"/>
  <c r="L18" i="5"/>
  <c r="R13" i="5" s="1"/>
  <c r="S13" i="5" s="1"/>
  <c r="V13" i="5" s="1"/>
  <c r="M32" i="5"/>
  <c r="R26" i="5" s="1"/>
  <c r="S26" i="5" s="1"/>
  <c r="W12" i="5" s="1"/>
  <c r="X12" i="5" s="1"/>
  <c r="Z12" i="5" s="1"/>
  <c r="AB12" i="5" s="1"/>
  <c r="AB11" i="5"/>
  <c r="AA10" i="5"/>
  <c r="AA17" i="5" s="1"/>
  <c r="Z10" i="5"/>
  <c r="E25" i="4"/>
  <c r="B14" i="4"/>
  <c r="H30" i="3"/>
  <c r="G30" i="3"/>
  <c r="F30" i="3"/>
  <c r="E30" i="3"/>
  <c r="D30" i="3"/>
  <c r="C30" i="3"/>
  <c r="F8" i="3"/>
  <c r="C7" i="1"/>
  <c r="D7" i="1" s="1"/>
  <c r="E7" i="1" s="1"/>
  <c r="F7" i="1" s="1"/>
  <c r="G7" i="1" s="1"/>
  <c r="J9" i="1"/>
  <c r="K9" i="1"/>
  <c r="L9" i="1"/>
  <c r="M9" i="1"/>
  <c r="M16" i="1" s="1"/>
  <c r="N9" i="1"/>
  <c r="N16" i="1" s="1"/>
  <c r="N17" i="1" s="1"/>
  <c r="R10" i="1" s="1"/>
  <c r="Q9" i="1"/>
  <c r="R9" i="1"/>
  <c r="J10" i="1"/>
  <c r="K10" i="1"/>
  <c r="L10" i="1"/>
  <c r="M10" i="1"/>
  <c r="Q10" i="1"/>
  <c r="J11" i="1"/>
  <c r="K11" i="1"/>
  <c r="L11" i="1"/>
  <c r="Q11" i="1"/>
  <c r="J12" i="1"/>
  <c r="K12" i="1"/>
  <c r="Q12" i="1"/>
  <c r="J13" i="1"/>
  <c r="Q13" i="1"/>
  <c r="AA13" i="1" s="1"/>
  <c r="Q14" i="1"/>
  <c r="C21" i="1"/>
  <c r="D21" i="1" s="1"/>
  <c r="E21" i="1" s="1"/>
  <c r="F21" i="1" s="1"/>
  <c r="G21" i="1" s="1"/>
  <c r="K23" i="1"/>
  <c r="L23" i="1"/>
  <c r="M23" i="1"/>
  <c r="N23" i="1"/>
  <c r="N30" i="1" s="1"/>
  <c r="N31" i="1" s="1"/>
  <c r="R24" i="1" s="1"/>
  <c r="S24" i="1" s="1"/>
  <c r="V10" i="1" s="1"/>
  <c r="Q23" i="1"/>
  <c r="R23" i="1"/>
  <c r="J24" i="1"/>
  <c r="K24" i="1"/>
  <c r="L24" i="1"/>
  <c r="M24" i="1"/>
  <c r="Q24" i="1"/>
  <c r="J25" i="1"/>
  <c r="K25" i="1"/>
  <c r="L25" i="1"/>
  <c r="Q25" i="1"/>
  <c r="Y11" i="1" s="1"/>
  <c r="C11" i="3" s="1"/>
  <c r="J26" i="1"/>
  <c r="K26" i="1"/>
  <c r="Q26" i="1"/>
  <c r="AA12" i="1" s="1"/>
  <c r="J27" i="1"/>
  <c r="Q27" i="1"/>
  <c r="Y13" i="1" s="1"/>
  <c r="C13" i="3" s="1"/>
  <c r="Q28" i="1"/>
  <c r="C34" i="1"/>
  <c r="D34" i="1" s="1"/>
  <c r="E34" i="1" s="1"/>
  <c r="F34" i="1" s="1"/>
  <c r="G34" i="1" s="1"/>
  <c r="B36" i="1"/>
  <c r="C36" i="1"/>
  <c r="D36" i="1"/>
  <c r="E36" i="1"/>
  <c r="F36" i="1"/>
  <c r="G36" i="1"/>
  <c r="B37" i="1"/>
  <c r="C37" i="1"/>
  <c r="D37" i="1"/>
  <c r="E37" i="1"/>
  <c r="F37" i="1"/>
  <c r="B38" i="1"/>
  <c r="C38" i="1"/>
  <c r="D38" i="1"/>
  <c r="E38" i="1"/>
  <c r="B39" i="1"/>
  <c r="C39" i="1"/>
  <c r="D39" i="1"/>
  <c r="B40" i="1"/>
  <c r="C40" i="1"/>
  <c r="B41" i="1"/>
  <c r="Y14" i="1"/>
  <c r="C14" i="3" s="1"/>
  <c r="Y10" i="1"/>
  <c r="C10" i="3" s="1"/>
  <c r="AA10" i="1" l="1"/>
  <c r="S10" i="1"/>
  <c r="W10" i="1" s="1"/>
  <c r="M30" i="1"/>
  <c r="L32" i="5"/>
  <c r="R27" i="5" s="1"/>
  <c r="S27" i="5" s="1"/>
  <c r="W13" i="5" s="1"/>
  <c r="K18" i="5"/>
  <c r="R14" i="5" s="1"/>
  <c r="S14" i="5" s="1"/>
  <c r="V14" i="5" s="1"/>
  <c r="AB10" i="5"/>
  <c r="S23" i="1"/>
  <c r="V9" i="1" s="1"/>
  <c r="Y9" i="1"/>
  <c r="C9" i="3" s="1"/>
  <c r="J30" i="1"/>
  <c r="AA9" i="1"/>
  <c r="L30" i="1"/>
  <c r="K30" i="1"/>
  <c r="K16" i="1"/>
  <c r="AA11" i="1"/>
  <c r="Y12" i="1"/>
  <c r="C12" i="3" s="1"/>
  <c r="S9" i="1"/>
  <c r="W9" i="1" s="1"/>
  <c r="J16" i="1"/>
  <c r="L16" i="1"/>
  <c r="X10" i="1"/>
  <c r="AA14" i="1"/>
  <c r="M31" i="1"/>
  <c r="R25" i="1" s="1"/>
  <c r="S25" i="1" s="1"/>
  <c r="V11" i="1" s="1"/>
  <c r="M17" i="1"/>
  <c r="R11" i="1" s="1"/>
  <c r="S11" i="1" s="1"/>
  <c r="W11" i="1" s="1"/>
  <c r="Y16" i="1"/>
  <c r="X9" i="1"/>
  <c r="B9" i="3" s="1"/>
  <c r="D9" i="3" s="1"/>
  <c r="B21" i="3" s="1"/>
  <c r="AA16" i="1" l="1"/>
  <c r="K32" i="5"/>
  <c r="J18" i="5"/>
  <c r="R15" i="5" s="1"/>
  <c r="S15" i="5" s="1"/>
  <c r="V15" i="5" s="1"/>
  <c r="V17" i="5" s="1"/>
  <c r="R28" i="5"/>
  <c r="S28" i="5" s="1"/>
  <c r="W14" i="5" s="1"/>
  <c r="J32" i="5"/>
  <c r="R29" i="5" s="1"/>
  <c r="S29" i="5" s="1"/>
  <c r="W15" i="5" s="1"/>
  <c r="X13" i="5"/>
  <c r="Z13" i="5" s="1"/>
  <c r="AB13" i="5" s="1"/>
  <c r="Z10" i="1"/>
  <c r="AB10" i="1" s="1"/>
  <c r="B10" i="3"/>
  <c r="E9" i="3"/>
  <c r="F9" i="3" s="1"/>
  <c r="G8" i="3" s="1"/>
  <c r="X11" i="1"/>
  <c r="L17" i="1"/>
  <c r="L31" i="1"/>
  <c r="Z9" i="1"/>
  <c r="X15" i="5" l="1"/>
  <c r="Z15" i="5" s="1"/>
  <c r="AB15" i="5" s="1"/>
  <c r="W17" i="5"/>
  <c r="X14" i="5"/>
  <c r="C21" i="3"/>
  <c r="H11" i="4"/>
  <c r="Z11" i="1"/>
  <c r="AB11" i="1" s="1"/>
  <c r="B11" i="3"/>
  <c r="D22" i="3"/>
  <c r="D10" i="3"/>
  <c r="B22" i="3" s="1"/>
  <c r="E10" i="3"/>
  <c r="F10" i="3" s="1"/>
  <c r="R12" i="1"/>
  <c r="S12" i="1" s="1"/>
  <c r="W12" i="1" s="1"/>
  <c r="K17" i="1"/>
  <c r="R26" i="1"/>
  <c r="S26" i="1" s="1"/>
  <c r="V12" i="1" s="1"/>
  <c r="K31" i="1"/>
  <c r="AB9" i="1"/>
  <c r="X17" i="5" l="1"/>
  <c r="Z14" i="5"/>
  <c r="Z17" i="5" s="1"/>
  <c r="G9" i="3"/>
  <c r="D23" i="3" s="1"/>
  <c r="E23" i="3"/>
  <c r="E11" i="3"/>
  <c r="F11" i="3" s="1"/>
  <c r="G10" i="3" s="1"/>
  <c r="D11" i="3"/>
  <c r="B23" i="3" s="1"/>
  <c r="C20" i="4"/>
  <c r="D20" i="4" s="1"/>
  <c r="C16" i="3"/>
  <c r="X12" i="1"/>
  <c r="B12" i="3" s="1"/>
  <c r="R13" i="1"/>
  <c r="S13" i="1" s="1"/>
  <c r="W13" i="1" s="1"/>
  <c r="J17" i="1"/>
  <c r="R14" i="1" s="1"/>
  <c r="S14" i="1" s="1"/>
  <c r="W14" i="1" s="1"/>
  <c r="R27" i="1"/>
  <c r="S27" i="1" s="1"/>
  <c r="V13" i="1" s="1"/>
  <c r="J31" i="1"/>
  <c r="R28" i="1" s="1"/>
  <c r="S28" i="1" s="1"/>
  <c r="V14" i="1" s="1"/>
  <c r="AB14" i="5" l="1"/>
  <c r="AB17" i="5" s="1"/>
  <c r="C23" i="3"/>
  <c r="F11" i="4"/>
  <c r="E24" i="3"/>
  <c r="F24" i="3"/>
  <c r="D24" i="3"/>
  <c r="D12" i="3"/>
  <c r="B24" i="3" s="1"/>
  <c r="E12" i="3"/>
  <c r="F12" i="3" s="1"/>
  <c r="W16" i="1"/>
  <c r="X14" i="1"/>
  <c r="C22" i="3"/>
  <c r="G11" i="4"/>
  <c r="X13" i="1"/>
  <c r="V16" i="1"/>
  <c r="Z12" i="1"/>
  <c r="Z13" i="1" l="1"/>
  <c r="AB13" i="1" s="1"/>
  <c r="B13" i="3"/>
  <c r="G11" i="3"/>
  <c r="C19" i="4"/>
  <c r="D19" i="4" s="1"/>
  <c r="Z14" i="1"/>
  <c r="AB14" i="1" s="1"/>
  <c r="B14" i="3"/>
  <c r="C18" i="4"/>
  <c r="D18" i="4" s="1"/>
  <c r="X16" i="1"/>
  <c r="AB12" i="1"/>
  <c r="Z16" i="1" l="1"/>
  <c r="E25" i="3"/>
  <c r="G25" i="3"/>
  <c r="D25" i="3"/>
  <c r="F25" i="3"/>
  <c r="D13" i="3"/>
  <c r="E13" i="3"/>
  <c r="F13" i="3" s="1"/>
  <c r="B16" i="3"/>
  <c r="C24" i="3"/>
  <c r="E11" i="4"/>
  <c r="F26" i="3"/>
  <c r="E26" i="3"/>
  <c r="G26" i="3"/>
  <c r="D14" i="3"/>
  <c r="B26" i="3" s="1"/>
  <c r="E14" i="3"/>
  <c r="F14" i="3" s="1"/>
  <c r="G14" i="3" s="1"/>
  <c r="B11" i="4" s="1"/>
  <c r="H26" i="3"/>
  <c r="H28" i="3" s="1"/>
  <c r="H31" i="3" s="1"/>
  <c r="AB16" i="1"/>
  <c r="F28" i="3" l="1"/>
  <c r="F31" i="3" s="1"/>
  <c r="C14" i="4"/>
  <c r="B25" i="3"/>
  <c r="B28" i="3" s="1"/>
  <c r="D16" i="3"/>
  <c r="G28" i="3"/>
  <c r="G31" i="3" s="1"/>
  <c r="G13" i="3"/>
  <c r="G12" i="3"/>
  <c r="C17" i="4"/>
  <c r="D17" i="4" s="1"/>
  <c r="E28" i="3"/>
  <c r="E31" i="3" s="1"/>
  <c r="C11" i="4" l="1"/>
  <c r="C26" i="3"/>
  <c r="C25" i="3"/>
  <c r="D11" i="4"/>
  <c r="D26" i="3"/>
  <c r="D28" i="3" s="1"/>
  <c r="D31" i="3" s="1"/>
  <c r="D14" i="4"/>
  <c r="E14" i="4" s="1"/>
  <c r="F14" i="4" s="1"/>
  <c r="G14" i="4" l="1"/>
  <c r="B15" i="4" s="1"/>
  <c r="C15" i="4"/>
  <c r="C16" i="4"/>
  <c r="D16" i="4" s="1"/>
  <c r="C28" i="3"/>
  <c r="C31" i="3" s="1"/>
  <c r="B32" i="3" s="1"/>
  <c r="D15" i="4" l="1"/>
  <c r="D22" i="4" s="1"/>
  <c r="E27" i="4" s="1"/>
  <c r="C22" i="4"/>
  <c r="E26" i="4" s="1"/>
  <c r="E15" i="4" l="1"/>
  <c r="F15" i="4" s="1"/>
  <c r="G15" i="4" l="1"/>
  <c r="B16" i="4" s="1"/>
  <c r="E16" i="4" s="1"/>
  <c r="F16" i="4" s="1"/>
  <c r="G16" i="4" s="1"/>
  <c r="B17" i="4" s="1"/>
  <c r="E17" i="4" s="1"/>
  <c r="F17" i="4" s="1"/>
  <c r="G17" i="4" s="1"/>
  <c r="B18" i="4" s="1"/>
  <c r="E18" i="4" s="1"/>
  <c r="F18" i="4" s="1"/>
  <c r="G18" i="4" s="1"/>
  <c r="B19" i="4" s="1"/>
  <c r="E19" i="4" s="1"/>
  <c r="F19" i="4" s="1"/>
  <c r="G19" i="4" s="1"/>
  <c r="B20" i="4" s="1"/>
  <c r="E20" i="4" s="1"/>
  <c r="F20" i="4" s="1"/>
  <c r="G20" i="4" s="1"/>
  <c r="F22" i="4" l="1"/>
  <c r="E28" i="4" s="1"/>
  <c r="E29" i="4" s="1"/>
  <c r="D33" i="4" s="1"/>
</calcChain>
</file>

<file path=xl/sharedStrings.xml><?xml version="1.0" encoding="utf-8"?>
<sst xmlns="http://schemas.openxmlformats.org/spreadsheetml/2006/main" count="269" uniqueCount="100">
  <si>
    <t>20X1</t>
  </si>
  <si>
    <t>20X2</t>
  </si>
  <si>
    <t>20X3</t>
  </si>
  <si>
    <t>20X4</t>
  </si>
  <si>
    <t>20X5</t>
  </si>
  <si>
    <t>20X6</t>
  </si>
  <si>
    <t>Accident Year</t>
  </si>
  <si>
    <t>12 to 24</t>
  </si>
  <si>
    <t>24 to 36</t>
  </si>
  <si>
    <t>36 to 48</t>
  </si>
  <si>
    <t>48 to 60</t>
  </si>
  <si>
    <t>60 to 72</t>
  </si>
  <si>
    <t>72 to Ult</t>
  </si>
  <si>
    <t>Average</t>
  </si>
  <si>
    <t>Cumulative</t>
  </si>
  <si>
    <t>Amounts at 20X6</t>
  </si>
  <si>
    <t>Cumulative LDF</t>
  </si>
  <si>
    <t>Estimate of Ultimate</t>
  </si>
  <si>
    <t>Paid Ultimate</t>
  </si>
  <si>
    <t>Incurred Ultimate</t>
  </si>
  <si>
    <t>Selected Ultimate</t>
  </si>
  <si>
    <t>Cumulative Paid</t>
  </si>
  <si>
    <t>Unpaid Claim Liab</t>
  </si>
  <si>
    <t>Case Reserves</t>
  </si>
  <si>
    <t>Estimate of IBNR</t>
  </si>
  <si>
    <t>Total</t>
  </si>
  <si>
    <t>Paid LDF</t>
  </si>
  <si>
    <t>Percent Paid to Date</t>
  </si>
  <si>
    <t>Prior</t>
  </si>
  <si>
    <t>Percent Paid in Period</t>
  </si>
  <si>
    <t>Paid in Year . . .</t>
  </si>
  <si>
    <t>20X7</t>
  </si>
  <si>
    <t>20X8</t>
  </si>
  <si>
    <t>20X9</t>
  </si>
  <si>
    <t>20Y0</t>
  </si>
  <si>
    <t>20Y1</t>
  </si>
  <si>
    <t>20Y2</t>
  </si>
  <si>
    <t>Discount factor (5%)</t>
  </si>
  <si>
    <t>DAC on UEP</t>
  </si>
  <si>
    <t>Expected Loss and LAE ratio</t>
  </si>
  <si>
    <t>Policy maintenance costs</t>
  </si>
  <si>
    <t>Expected claim payout</t>
  </si>
  <si>
    <t>UEP funds available</t>
  </si>
  <si>
    <t>Beginning balance</t>
  </si>
  <si>
    <t>Expected maint.</t>
  </si>
  <si>
    <t>Average balance</t>
  </si>
  <si>
    <t>Expected claims</t>
  </si>
  <si>
    <t>Ending balance</t>
  </si>
  <si>
    <t>Premium Deficiency Calculation</t>
  </si>
  <si>
    <t>Unearned premiums</t>
  </si>
  <si>
    <t>Less: unamort DAC</t>
  </si>
  <si>
    <t>Less: expected claims</t>
  </si>
  <si>
    <t>Less: expected maint.</t>
  </si>
  <si>
    <t>Plus: investment income</t>
  </si>
  <si>
    <t>Months since Beginning of Accident Year</t>
  </si>
  <si>
    <t>a</t>
  </si>
  <si>
    <t>Table 10-2</t>
  </si>
  <si>
    <t>Table 10-3</t>
  </si>
  <si>
    <t>Table 10-4</t>
  </si>
  <si>
    <t>72 to Ultimate</t>
  </si>
  <si>
    <t>Table 10-5</t>
  </si>
  <si>
    <t>Table 10-6</t>
  </si>
  <si>
    <t>Table 10-1</t>
  </si>
  <si>
    <t>Cumulative Paid Losses</t>
  </si>
  <si>
    <t xml:space="preserve"> Incurred Losses</t>
  </si>
  <si>
    <t>Paid Loss Development Method</t>
  </si>
  <si>
    <t>Incurred Loss Development Method</t>
  </si>
  <si>
    <t>Unpaid Claim Liability</t>
  </si>
  <si>
    <t>Discounted  Total</t>
  </si>
  <si>
    <t>Discounted amount</t>
  </si>
  <si>
    <t>Premium sufficiency/(deficiency)</t>
  </si>
  <si>
    <t>Unearned Premium (UEP)</t>
  </si>
  <si>
    <t>Invest. Income (i=3%)</t>
  </si>
  <si>
    <t>Year</t>
  </si>
  <si>
    <t>Table 10-7. Discounting the Unpaid Claim Liability</t>
  </si>
  <si>
    <t>Table 10-8.  Premium Deficiency Test</t>
  </si>
  <si>
    <t>Society of Actuaries</t>
  </si>
  <si>
    <t>US GAAP for Insurers - 3rd edition</t>
  </si>
  <si>
    <t>Product Type</t>
  </si>
  <si>
    <t>Disclaimer</t>
  </si>
  <si>
    <t>Copyright © 2024 by the Society of Actuaries. All rights reserved.</t>
  </si>
  <si>
    <t>This material is provided for informational and educational purposes only. Neither the Society of Actuaries nor the respective authors’ employers make any endorsement, representation or guarantee</t>
  </si>
  <si>
    <t>with regard to any content, and disclaim any liability in connection with the use or misuse of any information provided herein. This publication should not be construed as professional or financial advice.</t>
  </si>
  <si>
    <t>Statements of fact and opinions expressed herein are those of the individual authors and are not necessarily those of the Society of Actuaries or the respective authors’ employers.</t>
  </si>
  <si>
    <t>Generally</t>
  </si>
  <si>
    <t>As a general rule, the spreadsheets are formatted as follows:</t>
  </si>
  <si>
    <t>Table numbers, where applicable, are consistent with the numbers in the book.</t>
  </si>
  <si>
    <t>Explanation of worksheet tabs</t>
  </si>
  <si>
    <t>Property and Casualty Insurance</t>
  </si>
  <si>
    <t>Both tabs have the same calculations, but the "IBNR Estimation Revised Format" is consistent with the book's labeling and order.</t>
  </si>
  <si>
    <t>The "Discounting" tab illustrates the impact of discounting when used for the calculation of IBNR.</t>
  </si>
  <si>
    <t>The "UEP Def Test" tab illustrates premium deficiency reserve calculations.</t>
  </si>
  <si>
    <t>The tabs "IBNR Estimation" and "IBNR Estimation Revised Format" illustrate various methods for calculating IBNR.</t>
  </si>
  <si>
    <t>This spreadsheet is not intended to be a financial reporting or valuation system.  It was developed solely for the purpose of constructing numerical examples for the text and is not suitable for any other application.</t>
  </si>
  <si>
    <t>Hard-coded / assumption inputs have text colored blue.</t>
  </si>
  <si>
    <t>Formulas have text colored black.</t>
  </si>
  <si>
    <t>Version: 2024 04</t>
  </si>
  <si>
    <r>
      <t xml:space="preserve">This spreadsheet supports numerical examples in the text </t>
    </r>
    <r>
      <rPr>
        <i/>
        <sz val="11"/>
        <rFont val="Calibri"/>
        <family val="2"/>
        <scheme val="minor"/>
      </rPr>
      <t>US GAAP for Insurers—3rd edition</t>
    </r>
    <r>
      <rPr>
        <sz val="11"/>
        <rFont val="Calibri"/>
        <family val="2"/>
        <scheme val="minor"/>
      </rPr>
      <t xml:space="preserve">.  We encourage the user to refer to the text in conjunction with this spreadsheet.  </t>
    </r>
  </si>
  <si>
    <t>Users should use any information from the spreadsheet at their own risk.</t>
  </si>
  <si>
    <r>
      <t xml:space="preserve">Neither the authors of </t>
    </r>
    <r>
      <rPr>
        <i/>
        <sz val="11"/>
        <rFont val="Calibri"/>
        <family val="2"/>
        <scheme val="minor"/>
      </rPr>
      <t>US GAAP for Insurers—3rd edition</t>
    </r>
    <r>
      <rPr>
        <sz val="11"/>
        <rFont val="Calibri"/>
        <family val="2"/>
        <scheme val="minor"/>
      </rPr>
      <t xml:space="preserve"> nor the Society of Actuaries are available to answer questions regarding the spreadsheets.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</si>
</sst>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_(* #,##0.000_);_(* \(#,##0.000\);_(* &quot;-&quot;??_);_(@_)"/>
    <numFmt numFmtId="166" formatCode="0.0%"/>
  </numFmts>
  <fonts count="11" x14ac:knownFonts="1">
    <font>
      <sz val="11"/>
      <color theme="1"/>
      <name val="Calibri"/>
      <family val="2"/>
      <scheme val="minor"/>
    </font>
    <font>
      <sz val="11"/>
      <color theme="1"/>
      <name val="Calibri"/>
      <family val="2"/>
      <scheme val="minor"/>
    </font>
    <font>
      <sz val="10"/>
      <name val="Arial"/>
      <family val="2"/>
    </font>
    <font>
      <b/>
      <i/>
      <sz val="11"/>
      <color rgb="FFFF0000"/>
      <name val="Calibri"/>
      <family val="2"/>
      <scheme val="minor"/>
    </font>
    <font>
      <sz val="11"/>
      <color rgb="FF0070C0"/>
      <name val="Calibri"/>
      <family val="2"/>
      <scheme val="minor"/>
    </font>
    <font>
      <b/>
      <sz val="11"/>
      <color theme="1"/>
      <name val="Calibri"/>
      <family val="2"/>
      <scheme val="minor"/>
    </font>
    <font>
      <b/>
      <sz val="11"/>
      <color rgb="FFFF0000"/>
      <name val="Calibri"/>
      <family val="2"/>
      <scheme val="minor"/>
    </font>
    <font>
      <sz val="11"/>
      <name val="Calibri"/>
      <family val="2"/>
      <scheme val="minor"/>
    </font>
    <font>
      <b/>
      <sz val="11"/>
      <name val="Calibri"/>
      <family val="2"/>
      <scheme val="minor"/>
    </font>
    <font>
      <i/>
      <sz val="11"/>
      <name val="Calibri"/>
      <family val="2"/>
      <scheme val="minor"/>
    </font>
    <font>
      <sz val="10"/>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cellStyleXfs>
  <cellXfs count="52">
    <xf numFmtId="0" fontId="0" fillId="0" borderId="0" xfId="0"/>
    <xf numFmtId="0" fontId="3" fillId="0" borderId="0" xfId="0" applyFont="1"/>
    <xf numFmtId="164" fontId="4" fillId="0" borderId="1" xfId="1" applyNumberFormat="1" applyFont="1" applyBorder="1"/>
    <xf numFmtId="0" fontId="4" fillId="0" borderId="1" xfId="0" applyFont="1" applyBorder="1" applyAlignment="1">
      <alignment horizontal="right"/>
    </xf>
    <xf numFmtId="9" fontId="4" fillId="0" borderId="1" xfId="0" applyNumberFormat="1" applyFont="1" applyBorder="1"/>
    <xf numFmtId="166" fontId="4" fillId="0" borderId="1" xfId="2" applyNumberFormat="1" applyFont="1" applyBorder="1" applyAlignment="1">
      <alignment horizontal="center" wrapText="1"/>
    </xf>
    <xf numFmtId="0" fontId="5" fillId="0" borderId="0" xfId="0" applyFont="1"/>
    <xf numFmtId="0" fontId="1" fillId="0" borderId="0" xfId="0" applyFont="1"/>
    <xf numFmtId="0" fontId="6" fillId="0" borderId="0" xfId="3" applyFont="1"/>
    <xf numFmtId="0" fontId="7" fillId="0" borderId="0" xfId="3" applyFont="1"/>
    <xf numFmtId="0" fontId="8" fillId="0" borderId="0" xfId="3" applyFont="1"/>
    <xf numFmtId="0" fontId="4" fillId="0" borderId="0" xfId="3" applyFont="1"/>
    <xf numFmtId="0" fontId="7" fillId="0" borderId="0" xfId="3" quotePrefix="1" applyFont="1"/>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center" wrapText="1"/>
    </xf>
    <xf numFmtId="165" fontId="1" fillId="0" borderId="1" xfId="1" applyNumberFormat="1" applyFont="1" applyBorder="1" applyAlignment="1">
      <alignment horizontal="center"/>
    </xf>
    <xf numFmtId="164" fontId="1" fillId="0" borderId="1" xfId="0" applyNumberFormat="1" applyFont="1" applyBorder="1" applyAlignment="1">
      <alignment horizontal="center"/>
    </xf>
    <xf numFmtId="165" fontId="1" fillId="0" borderId="1" xfId="0" applyNumberFormat="1" applyFont="1" applyBorder="1" applyAlignment="1">
      <alignment horizontal="center"/>
    </xf>
    <xf numFmtId="164" fontId="1" fillId="0" borderId="1" xfId="1" applyNumberFormat="1" applyFont="1" applyBorder="1" applyAlignment="1">
      <alignment horizontal="center"/>
    </xf>
    <xf numFmtId="164" fontId="1" fillId="0" borderId="1" xfId="1" applyNumberFormat="1" applyFont="1" applyBorder="1"/>
    <xf numFmtId="0" fontId="1" fillId="0" borderId="0" xfId="0" applyFont="1" applyAlignment="1">
      <alignment horizontal="center"/>
    </xf>
    <xf numFmtId="164" fontId="1" fillId="0" borderId="0" xfId="1" applyNumberFormat="1" applyFont="1"/>
    <xf numFmtId="0" fontId="1" fillId="0" borderId="0" xfId="0" applyFont="1" applyAlignment="1">
      <alignment horizontal="right"/>
    </xf>
    <xf numFmtId="165" fontId="1" fillId="0" borderId="0" xfId="0" applyNumberFormat="1" applyFont="1"/>
    <xf numFmtId="0" fontId="1" fillId="0" borderId="1" xfId="0" applyFont="1" applyBorder="1" applyAlignment="1">
      <alignment horizontal="right"/>
    </xf>
    <xf numFmtId="0" fontId="1" fillId="0" borderId="0" xfId="0" applyFont="1" applyAlignment="1">
      <alignment horizontal="center" wrapText="1"/>
    </xf>
    <xf numFmtId="165" fontId="1" fillId="0" borderId="1" xfId="1" applyNumberFormat="1" applyFont="1" applyBorder="1"/>
    <xf numFmtId="164" fontId="1" fillId="0" borderId="1" xfId="0" applyNumberFormat="1" applyFont="1" applyBorder="1"/>
    <xf numFmtId="165" fontId="1" fillId="0" borderId="1" xfId="0" applyNumberFormat="1" applyFont="1" applyBorder="1"/>
    <xf numFmtId="165" fontId="1" fillId="0" borderId="0" xfId="1" applyNumberFormat="1" applyFont="1"/>
    <xf numFmtId="166" fontId="1" fillId="0" borderId="0" xfId="2" applyNumberFormat="1" applyFont="1"/>
    <xf numFmtId="166" fontId="1" fillId="0" borderId="1" xfId="2" applyNumberFormat="1" applyFont="1" applyBorder="1"/>
    <xf numFmtId="166" fontId="1" fillId="0" borderId="1" xfId="2" applyNumberFormat="1" applyFont="1" applyBorder="1" applyAlignment="1">
      <alignment horizontal="center" wrapText="1"/>
    </xf>
    <xf numFmtId="0" fontId="1" fillId="0" borderId="2" xfId="0" applyFont="1" applyBorder="1" applyAlignment="1">
      <alignment wrapText="1"/>
    </xf>
    <xf numFmtId="0" fontId="1" fillId="0" borderId="2" xfId="0" applyFont="1" applyBorder="1"/>
    <xf numFmtId="0" fontId="1" fillId="0" borderId="3" xfId="0" applyFont="1" applyBorder="1"/>
    <xf numFmtId="0" fontId="1" fillId="0" borderId="4" xfId="0" applyFont="1" applyBorder="1"/>
    <xf numFmtId="164" fontId="1" fillId="0" borderId="4" xfId="0" applyNumberFormat="1" applyFont="1" applyBorder="1"/>
    <xf numFmtId="0" fontId="1" fillId="0" borderId="0" xfId="0" applyFont="1" applyAlignment="1">
      <alignment wrapText="1"/>
    </xf>
    <xf numFmtId="0" fontId="1" fillId="0" borderId="5" xfId="0" applyFont="1" applyBorder="1"/>
    <xf numFmtId="0" fontId="1" fillId="0" borderId="6" xfId="0" applyFont="1" applyBorder="1"/>
    <xf numFmtId="0" fontId="1" fillId="0" borderId="7" xfId="0" applyFont="1" applyBorder="1"/>
    <xf numFmtId="164" fontId="1" fillId="0" borderId="0" xfId="0" applyNumberFormat="1" applyFont="1"/>
    <xf numFmtId="0" fontId="10" fillId="0" borderId="0" xfId="3" applyFont="1"/>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cellXfs>
  <cellStyles count="4">
    <cellStyle name="Comma" xfId="1" builtinId="3"/>
    <cellStyle name="Normal" xfId="0" builtinId="0"/>
    <cellStyle name="Normal 12" xfId="3" xr:uid="{A244B252-5F29-47D2-B80F-40B1C65A9B63}"/>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BACC9-3550-4C5A-8050-972C589D017F}">
  <dimension ref="A1:W42"/>
  <sheetViews>
    <sheetView tabSelected="1" workbookViewId="0">
      <selection activeCell="AA23" sqref="AA23"/>
    </sheetView>
  </sheetViews>
  <sheetFormatPr defaultColWidth="8.85546875" defaultRowHeight="15" x14ac:dyDescent="0.25"/>
  <cols>
    <col min="1" max="3" width="1.85546875" style="9" customWidth="1"/>
    <col min="4" max="16384" width="8.85546875" style="9"/>
  </cols>
  <sheetData>
    <row r="1" spans="1:23" ht="13.35" customHeight="1" x14ac:dyDescent="0.25">
      <c r="A1" s="8" t="s">
        <v>76</v>
      </c>
      <c r="M1" s="7" t="s">
        <v>96</v>
      </c>
    </row>
    <row r="2" spans="1:23" ht="13.35" customHeight="1" x14ac:dyDescent="0.25">
      <c r="A2" s="1" t="s">
        <v>77</v>
      </c>
    </row>
    <row r="3" spans="1:23" ht="2.1" customHeight="1" x14ac:dyDescent="0.25"/>
    <row r="4" spans="1:23" ht="13.35" customHeight="1" x14ac:dyDescent="0.25">
      <c r="A4" s="10" t="s">
        <v>78</v>
      </c>
    </row>
    <row r="5" spans="1:23" ht="13.35" customHeight="1" x14ac:dyDescent="0.25">
      <c r="A5" s="11" t="s">
        <v>88</v>
      </c>
    </row>
    <row r="6" spans="1:23" ht="2.1" customHeight="1" x14ac:dyDescent="0.25">
      <c r="A6" s="8"/>
    </row>
    <row r="7" spans="1:23" ht="13.35" customHeight="1" x14ac:dyDescent="0.25">
      <c r="A7" s="6" t="s">
        <v>79</v>
      </c>
    </row>
    <row r="8" spans="1:23" ht="13.35" customHeight="1" x14ac:dyDescent="0.25">
      <c r="A8" s="6"/>
    </row>
    <row r="9" spans="1:23" ht="13.35" customHeight="1" x14ac:dyDescent="0.25">
      <c r="B9" s="9" t="s">
        <v>80</v>
      </c>
    </row>
    <row r="10" spans="1:23" ht="13.35" customHeight="1" x14ac:dyDescent="0.25"/>
    <row r="11" spans="1:23" ht="13.35" customHeight="1" x14ac:dyDescent="0.25">
      <c r="B11" s="9" t="s">
        <v>81</v>
      </c>
    </row>
    <row r="12" spans="1:23" ht="13.35" customHeight="1" x14ac:dyDescent="0.25">
      <c r="B12" s="9" t="s">
        <v>82</v>
      </c>
    </row>
    <row r="13" spans="1:23" ht="13.35" customHeight="1" x14ac:dyDescent="0.25">
      <c r="B13" s="9" t="s">
        <v>83</v>
      </c>
    </row>
    <row r="15" spans="1:23" s="44" customFormat="1" ht="13.35" customHeight="1" x14ac:dyDescent="0.25">
      <c r="A15" s="9"/>
      <c r="B15" s="9" t="s">
        <v>97</v>
      </c>
      <c r="C15" s="9"/>
      <c r="D15" s="9"/>
      <c r="E15" s="9"/>
      <c r="F15" s="9"/>
      <c r="G15" s="9"/>
      <c r="H15" s="9"/>
      <c r="I15" s="9"/>
      <c r="J15" s="9"/>
      <c r="K15" s="9"/>
      <c r="L15" s="9"/>
      <c r="M15" s="9"/>
      <c r="N15" s="9"/>
      <c r="O15" s="9"/>
      <c r="P15" s="9"/>
      <c r="Q15" s="9"/>
      <c r="R15" s="9"/>
      <c r="S15" s="9"/>
      <c r="T15" s="9"/>
      <c r="U15" s="9"/>
      <c r="V15" s="9"/>
      <c r="W15" s="9"/>
    </row>
    <row r="16" spans="1:23" s="44" customFormat="1" ht="13.35" customHeight="1" x14ac:dyDescent="0.25">
      <c r="A16" s="9"/>
      <c r="B16" s="9" t="s">
        <v>93</v>
      </c>
      <c r="C16" s="9"/>
      <c r="D16" s="9"/>
      <c r="E16" s="9"/>
      <c r="F16" s="9"/>
      <c r="G16" s="9"/>
      <c r="H16" s="9"/>
      <c r="I16" s="9"/>
      <c r="J16" s="9"/>
      <c r="K16" s="9"/>
      <c r="L16" s="9"/>
      <c r="M16" s="9"/>
      <c r="N16" s="9"/>
      <c r="O16" s="9"/>
      <c r="P16" s="9"/>
      <c r="Q16" s="9"/>
      <c r="R16" s="9"/>
      <c r="S16" s="9"/>
      <c r="T16" s="9"/>
      <c r="U16" s="9"/>
      <c r="V16" s="9"/>
      <c r="W16" s="9"/>
    </row>
    <row r="17" spans="1:23" s="44" customFormat="1" ht="13.35" customHeight="1" x14ac:dyDescent="0.25">
      <c r="A17" s="9"/>
      <c r="B17" s="9" t="s">
        <v>98</v>
      </c>
      <c r="C17" s="9"/>
      <c r="D17" s="9"/>
      <c r="E17" s="9"/>
      <c r="F17" s="9"/>
      <c r="G17" s="9"/>
      <c r="H17" s="9"/>
      <c r="I17" s="9"/>
      <c r="J17" s="9"/>
      <c r="K17" s="9"/>
      <c r="L17" s="9"/>
      <c r="M17" s="9"/>
      <c r="N17" s="9"/>
      <c r="O17" s="9"/>
      <c r="P17" s="9"/>
      <c r="Q17" s="9"/>
      <c r="R17" s="9"/>
      <c r="S17" s="9"/>
      <c r="T17" s="9"/>
      <c r="U17" s="9"/>
      <c r="V17" s="9"/>
      <c r="W17" s="9"/>
    </row>
    <row r="18" spans="1:23" s="44" customFormat="1" ht="13.35" customHeight="1" x14ac:dyDescent="0.25">
      <c r="A18" s="9"/>
      <c r="B18" s="9" t="s">
        <v>99</v>
      </c>
      <c r="C18" s="9"/>
      <c r="D18" s="9"/>
      <c r="E18" s="9"/>
      <c r="F18" s="9"/>
      <c r="G18" s="9"/>
      <c r="H18" s="9"/>
      <c r="I18" s="9"/>
      <c r="J18" s="9"/>
      <c r="K18" s="9"/>
      <c r="L18" s="9"/>
      <c r="M18" s="9"/>
      <c r="N18" s="9"/>
      <c r="O18" s="9"/>
      <c r="P18" s="9"/>
      <c r="Q18" s="9"/>
      <c r="R18" s="9"/>
      <c r="S18" s="9"/>
      <c r="T18" s="9"/>
      <c r="U18" s="9"/>
      <c r="V18" s="9"/>
      <c r="W18" s="9"/>
    </row>
    <row r="20" spans="1:23" ht="13.35" customHeight="1" x14ac:dyDescent="0.25">
      <c r="B20" s="10" t="s">
        <v>84</v>
      </c>
    </row>
    <row r="22" spans="1:23" ht="13.35" customHeight="1" x14ac:dyDescent="0.25">
      <c r="C22" s="9" t="s">
        <v>85</v>
      </c>
    </row>
    <row r="23" spans="1:23" ht="13.35" customHeight="1" x14ac:dyDescent="0.25">
      <c r="D23" s="11" t="s">
        <v>94</v>
      </c>
    </row>
    <row r="24" spans="1:23" ht="13.35" customHeight="1" x14ac:dyDescent="0.25">
      <c r="D24" s="9" t="s">
        <v>95</v>
      </c>
    </row>
    <row r="25" spans="1:23" ht="13.35" customHeight="1" x14ac:dyDescent="0.25">
      <c r="D25" s="9" t="s">
        <v>86</v>
      </c>
    </row>
    <row r="27" spans="1:23" ht="13.35" customHeight="1" x14ac:dyDescent="0.25">
      <c r="B27" s="10" t="s">
        <v>87</v>
      </c>
      <c r="I27" s="7"/>
      <c r="J27" s="7"/>
      <c r="K27" s="7"/>
      <c r="L27" s="7"/>
      <c r="M27" s="7"/>
    </row>
    <row r="28" spans="1:23" ht="13.35" customHeight="1" x14ac:dyDescent="0.25">
      <c r="B28" s="10"/>
      <c r="I28" s="7"/>
      <c r="J28" s="7"/>
      <c r="K28" s="7"/>
      <c r="L28" s="7"/>
      <c r="M28" s="7"/>
    </row>
    <row r="29" spans="1:23" ht="13.35" customHeight="1" x14ac:dyDescent="0.25">
      <c r="B29" s="10"/>
      <c r="C29" s="9" t="s">
        <v>92</v>
      </c>
      <c r="I29" s="7"/>
      <c r="J29" s="7"/>
      <c r="K29" s="7"/>
      <c r="L29" s="7"/>
      <c r="M29" s="7"/>
    </row>
    <row r="30" spans="1:23" ht="13.35" customHeight="1" x14ac:dyDescent="0.25">
      <c r="B30" s="10"/>
      <c r="C30" s="9" t="s">
        <v>89</v>
      </c>
      <c r="I30" s="7"/>
      <c r="J30" s="7"/>
      <c r="K30" s="7"/>
      <c r="L30" s="7"/>
      <c r="M30" s="7"/>
    </row>
    <row r="31" spans="1:23" ht="13.35" customHeight="1" x14ac:dyDescent="0.25">
      <c r="B31" s="10"/>
      <c r="C31" s="9" t="s">
        <v>90</v>
      </c>
      <c r="I31" s="7"/>
      <c r="J31" s="7"/>
      <c r="K31" s="7"/>
      <c r="L31" s="7"/>
      <c r="M31" s="7"/>
    </row>
    <row r="32" spans="1:23" ht="13.35" customHeight="1" x14ac:dyDescent="0.25">
      <c r="B32" s="10"/>
      <c r="C32" s="9" t="s">
        <v>91</v>
      </c>
      <c r="I32" s="7"/>
      <c r="J32" s="7"/>
      <c r="K32" s="7"/>
      <c r="L32" s="7"/>
      <c r="M32" s="7"/>
    </row>
    <row r="33" spans="2:13" ht="13.35" customHeight="1" x14ac:dyDescent="0.25">
      <c r="B33" s="10"/>
      <c r="I33" s="7"/>
      <c r="J33" s="7"/>
      <c r="K33" s="7"/>
      <c r="L33" s="7"/>
      <c r="M33" s="7"/>
    </row>
    <row r="34" spans="2:13" ht="13.35" customHeight="1" x14ac:dyDescent="0.25">
      <c r="B34" s="10"/>
      <c r="I34" s="7"/>
      <c r="J34" s="7"/>
      <c r="K34" s="7"/>
      <c r="L34" s="7"/>
      <c r="M34" s="7"/>
    </row>
    <row r="35" spans="2:13" ht="13.35" customHeight="1" x14ac:dyDescent="0.25">
      <c r="B35" s="10"/>
      <c r="I35" s="7"/>
      <c r="J35" s="7"/>
      <c r="K35" s="7"/>
      <c r="L35" s="7"/>
      <c r="M35" s="7"/>
    </row>
    <row r="36" spans="2:13" ht="13.35" customHeight="1" x14ac:dyDescent="0.25">
      <c r="B36" s="10"/>
      <c r="I36" s="7"/>
      <c r="J36" s="7"/>
      <c r="K36" s="7"/>
      <c r="L36" s="7"/>
      <c r="M36" s="7"/>
    </row>
    <row r="37" spans="2:13" ht="13.35" customHeight="1" x14ac:dyDescent="0.25">
      <c r="B37" s="10"/>
      <c r="I37" s="7"/>
      <c r="J37" s="7"/>
      <c r="K37" s="7"/>
      <c r="L37" s="7"/>
      <c r="M37" s="7"/>
    </row>
    <row r="38" spans="2:13" ht="13.35" customHeight="1" x14ac:dyDescent="0.25">
      <c r="B38" s="10"/>
      <c r="I38" s="7"/>
      <c r="J38" s="7"/>
      <c r="K38" s="7"/>
      <c r="L38" s="7"/>
      <c r="M38" s="7"/>
    </row>
    <row r="39" spans="2:13" ht="13.35" customHeight="1" x14ac:dyDescent="0.25">
      <c r="B39" s="10"/>
      <c r="I39" s="7"/>
      <c r="J39" s="7"/>
      <c r="K39" s="7"/>
      <c r="L39" s="7"/>
      <c r="M39" s="7"/>
    </row>
    <row r="40" spans="2:13" ht="13.35" customHeight="1" x14ac:dyDescent="0.25">
      <c r="B40" s="10"/>
      <c r="I40" s="7"/>
      <c r="J40" s="7"/>
      <c r="K40" s="7"/>
      <c r="L40" s="7"/>
      <c r="M40" s="7"/>
    </row>
    <row r="41" spans="2:13" ht="13.35" customHeight="1" x14ac:dyDescent="0.25">
      <c r="B41" s="10"/>
      <c r="I41" s="7"/>
      <c r="J41" s="7"/>
      <c r="K41" s="7"/>
      <c r="L41" s="7"/>
      <c r="M41" s="7"/>
    </row>
    <row r="42" spans="2:13" ht="13.35" customHeight="1" x14ac:dyDescent="0.25">
      <c r="D42" s="12"/>
      <c r="I42" s="7"/>
      <c r="J42" s="7"/>
      <c r="K42" s="7"/>
      <c r="L42" s="7"/>
      <c r="M42"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1"/>
  <sheetViews>
    <sheetView workbookViewId="0">
      <selection activeCell="D4" sqref="D4"/>
    </sheetView>
  </sheetViews>
  <sheetFormatPr defaultColWidth="8.7109375" defaultRowHeight="15" x14ac:dyDescent="0.25"/>
  <cols>
    <col min="1" max="1" width="11.28515625" style="7" customWidth="1"/>
    <col min="2" max="7" width="8.7109375" style="7" customWidth="1"/>
    <col min="8" max="8" width="8.7109375" style="7"/>
    <col min="9" max="9" width="10.7109375" style="7" customWidth="1"/>
    <col min="10" max="10" width="10" style="7" customWidth="1"/>
    <col min="11" max="11" width="9.85546875" style="7" customWidth="1"/>
    <col min="12" max="15" width="10" style="7" customWidth="1"/>
    <col min="16" max="16" width="3.7109375" style="7" customWidth="1"/>
    <col min="17" max="17" width="10.7109375" style="7" customWidth="1"/>
    <col min="18" max="18" width="11.28515625" style="7" customWidth="1"/>
    <col min="19" max="19" width="10.7109375" style="7" customWidth="1"/>
    <col min="20" max="20" width="8.7109375" style="7"/>
    <col min="21" max="28" width="10.7109375" style="7" customWidth="1"/>
    <col min="29" max="16384" width="8.7109375" style="7"/>
  </cols>
  <sheetData>
    <row r="1" spans="1:28" x14ac:dyDescent="0.25">
      <c r="A1" s="8" t="s">
        <v>76</v>
      </c>
    </row>
    <row r="2" spans="1:28" x14ac:dyDescent="0.25">
      <c r="A2" s="1" t="s">
        <v>77</v>
      </c>
    </row>
    <row r="3" spans="1:28" x14ac:dyDescent="0.25">
      <c r="A3" s="10" t="s">
        <v>78</v>
      </c>
    </row>
    <row r="4" spans="1:28" x14ac:dyDescent="0.25">
      <c r="A4" s="11" t="s">
        <v>88</v>
      </c>
    </row>
    <row r="6" spans="1:28" x14ac:dyDescent="0.25">
      <c r="A6" s="13" t="s">
        <v>57</v>
      </c>
      <c r="B6" s="45" t="s">
        <v>54</v>
      </c>
      <c r="C6" s="45"/>
      <c r="D6" s="45"/>
      <c r="E6" s="45"/>
      <c r="F6" s="45"/>
      <c r="G6" s="45"/>
      <c r="I6" s="14" t="s">
        <v>60</v>
      </c>
      <c r="J6" s="45" t="s">
        <v>54</v>
      </c>
      <c r="K6" s="45"/>
      <c r="L6" s="45"/>
      <c r="M6" s="45"/>
      <c r="N6" s="45"/>
      <c r="O6" s="45"/>
      <c r="P6" s="14"/>
      <c r="Q6" s="14"/>
      <c r="R6" s="14"/>
      <c r="S6" s="14"/>
      <c r="U6" s="7" t="s">
        <v>61</v>
      </c>
    </row>
    <row r="7" spans="1:28" ht="45" x14ac:dyDescent="0.25">
      <c r="A7" s="15" t="s">
        <v>6</v>
      </c>
      <c r="B7" s="13">
        <v>12</v>
      </c>
      <c r="C7" s="13">
        <f>B7+12</f>
        <v>24</v>
      </c>
      <c r="D7" s="13">
        <f>C7+12</f>
        <v>36</v>
      </c>
      <c r="E7" s="13">
        <f>D7+12</f>
        <v>48</v>
      </c>
      <c r="F7" s="13">
        <f>E7+12</f>
        <v>60</v>
      </c>
      <c r="G7" s="13">
        <f>F7+12</f>
        <v>72</v>
      </c>
      <c r="I7" s="15" t="s">
        <v>6</v>
      </c>
      <c r="J7" s="14" t="s">
        <v>7</v>
      </c>
      <c r="K7" s="14" t="s">
        <v>8</v>
      </c>
      <c r="L7" s="14" t="s">
        <v>9</v>
      </c>
      <c r="M7" s="14" t="s">
        <v>10</v>
      </c>
      <c r="N7" s="14" t="s">
        <v>11</v>
      </c>
      <c r="O7" s="14" t="s">
        <v>12</v>
      </c>
      <c r="P7" s="14"/>
      <c r="Q7" s="15" t="s">
        <v>15</v>
      </c>
      <c r="R7" s="15" t="s">
        <v>16</v>
      </c>
      <c r="S7" s="15" t="s">
        <v>17</v>
      </c>
      <c r="U7" s="15" t="s">
        <v>6</v>
      </c>
      <c r="V7" s="15" t="s">
        <v>18</v>
      </c>
      <c r="W7" s="15" t="s">
        <v>19</v>
      </c>
      <c r="X7" s="15" t="s">
        <v>20</v>
      </c>
      <c r="Y7" s="15" t="s">
        <v>21</v>
      </c>
      <c r="Z7" s="15" t="s">
        <v>22</v>
      </c>
      <c r="AA7" s="15" t="s">
        <v>23</v>
      </c>
      <c r="AB7" s="15" t="s">
        <v>24</v>
      </c>
    </row>
    <row r="8" spans="1:28" x14ac:dyDescent="0.25">
      <c r="A8" s="14"/>
      <c r="B8" s="13"/>
      <c r="C8" s="13"/>
      <c r="D8" s="13"/>
      <c r="E8" s="13"/>
      <c r="F8" s="13"/>
      <c r="G8" s="13"/>
      <c r="I8" s="14"/>
      <c r="J8" s="14"/>
      <c r="K8" s="14"/>
      <c r="L8" s="14"/>
      <c r="M8" s="14"/>
      <c r="N8" s="14"/>
      <c r="O8" s="14"/>
      <c r="P8" s="14"/>
      <c r="Q8" s="14"/>
      <c r="R8" s="14"/>
      <c r="S8" s="14"/>
      <c r="U8" s="14"/>
      <c r="V8" s="13"/>
      <c r="W8" s="13"/>
      <c r="X8" s="13"/>
      <c r="Y8" s="13"/>
      <c r="Z8" s="13"/>
      <c r="AA8" s="13"/>
      <c r="AB8" s="13"/>
    </row>
    <row r="9" spans="1:28" x14ac:dyDescent="0.25">
      <c r="A9" s="14" t="s">
        <v>0</v>
      </c>
      <c r="B9" s="2">
        <v>35234</v>
      </c>
      <c r="C9" s="2">
        <v>44310</v>
      </c>
      <c r="D9" s="2">
        <v>47390</v>
      </c>
      <c r="E9" s="2">
        <v>48951</v>
      </c>
      <c r="F9" s="2">
        <v>49211</v>
      </c>
      <c r="G9" s="2">
        <v>49275</v>
      </c>
      <c r="I9" s="14" t="s">
        <v>0</v>
      </c>
      <c r="J9" s="16">
        <f>C9/B9</f>
        <v>1.2575920985411817</v>
      </c>
      <c r="K9" s="16">
        <f>D9/C9</f>
        <v>1.0695102685624012</v>
      </c>
      <c r="L9" s="16">
        <f>E9/D9</f>
        <v>1.0329394387001478</v>
      </c>
      <c r="M9" s="16">
        <f>F9/E9</f>
        <v>1.0053114338828624</v>
      </c>
      <c r="N9" s="16">
        <f>G9/F9</f>
        <v>1.0013005222409623</v>
      </c>
      <c r="O9" s="16"/>
      <c r="P9" s="14"/>
      <c r="Q9" s="17">
        <f>G9</f>
        <v>49275</v>
      </c>
      <c r="R9" s="18">
        <f>O17</f>
        <v>1.0009999999999999</v>
      </c>
      <c r="S9" s="19">
        <f>Q9*R9</f>
        <v>49324.274999999994</v>
      </c>
      <c r="U9" s="14" t="s">
        <v>0</v>
      </c>
      <c r="V9" s="20">
        <f t="shared" ref="V9:V14" si="0">S23</f>
        <v>49410.21</v>
      </c>
      <c r="W9" s="20">
        <f t="shared" ref="W9:W14" si="1">S9</f>
        <v>49324.274999999994</v>
      </c>
      <c r="X9" s="20">
        <f t="shared" ref="X9:X14" si="2">AVERAGE(V9,W9)</f>
        <v>49367.242499999993</v>
      </c>
      <c r="Y9" s="20">
        <f t="shared" ref="Y9:Y14" si="3">Q23</f>
        <v>48921</v>
      </c>
      <c r="Z9" s="20">
        <f t="shared" ref="Z9:Z14" si="4">X9-Y9</f>
        <v>446.24249999999302</v>
      </c>
      <c r="AA9" s="20">
        <f t="shared" ref="AA9:AA14" si="5">Q9-Q23</f>
        <v>354</v>
      </c>
      <c r="AB9" s="20">
        <f t="shared" ref="AB9:AB14" si="6">Z9-AA9</f>
        <v>92.242499999993015</v>
      </c>
    </row>
    <row r="10" spans="1:28" x14ac:dyDescent="0.25">
      <c r="A10" s="14" t="s">
        <v>1</v>
      </c>
      <c r="B10" s="2">
        <v>37297</v>
      </c>
      <c r="C10" s="2">
        <v>48288</v>
      </c>
      <c r="D10" s="2">
        <v>50244</v>
      </c>
      <c r="E10" s="2">
        <v>51175</v>
      </c>
      <c r="F10" s="2">
        <v>51432</v>
      </c>
      <c r="G10" s="2"/>
      <c r="I10" s="14" t="s">
        <v>1</v>
      </c>
      <c r="J10" s="16">
        <f>C10/B10</f>
        <v>1.2946885808510067</v>
      </c>
      <c r="K10" s="16">
        <f>D10/C10</f>
        <v>1.0405069582504971</v>
      </c>
      <c r="L10" s="16">
        <f>E10/D10</f>
        <v>1.0185295756707269</v>
      </c>
      <c r="M10" s="16">
        <f>F10/E10</f>
        <v>1.0050219833903273</v>
      </c>
      <c r="N10" s="16"/>
      <c r="O10" s="16"/>
      <c r="P10" s="14"/>
      <c r="Q10" s="17">
        <f>F10</f>
        <v>51432</v>
      </c>
      <c r="R10" s="18">
        <f>N17</f>
        <v>1.0023018227632032</v>
      </c>
      <c r="S10" s="19">
        <f t="shared" ref="S10:S14" si="7">Q10*R10</f>
        <v>51550.387348357071</v>
      </c>
      <c r="U10" s="14" t="s">
        <v>1</v>
      </c>
      <c r="V10" s="20">
        <f t="shared" si="0"/>
        <v>51588.343239824666</v>
      </c>
      <c r="W10" s="20">
        <f t="shared" si="1"/>
        <v>51550.387348357071</v>
      </c>
      <c r="X10" s="20">
        <f t="shared" si="2"/>
        <v>51569.365294090865</v>
      </c>
      <c r="Y10" s="20">
        <f t="shared" si="3"/>
        <v>50022</v>
      </c>
      <c r="Z10" s="20">
        <f t="shared" si="4"/>
        <v>1547.3652940908651</v>
      </c>
      <c r="AA10" s="20">
        <f t="shared" si="5"/>
        <v>1410</v>
      </c>
      <c r="AB10" s="20">
        <f t="shared" si="6"/>
        <v>137.36529409086506</v>
      </c>
    </row>
    <row r="11" spans="1:28" x14ac:dyDescent="0.25">
      <c r="A11" s="14" t="s">
        <v>2</v>
      </c>
      <c r="B11" s="2">
        <v>43122</v>
      </c>
      <c r="C11" s="2">
        <v>54875</v>
      </c>
      <c r="D11" s="2">
        <v>56110</v>
      </c>
      <c r="E11" s="2">
        <v>56775</v>
      </c>
      <c r="F11" s="2"/>
      <c r="G11" s="2"/>
      <c r="I11" s="14" t="s">
        <v>2</v>
      </c>
      <c r="J11" s="16">
        <f>C11/B11</f>
        <v>1.2725522934928806</v>
      </c>
      <c r="K11" s="16">
        <f>D11/C11</f>
        <v>1.02250569476082</v>
      </c>
      <c r="L11" s="16">
        <f>E11/D11</f>
        <v>1.0118517198360364</v>
      </c>
      <c r="M11" s="16"/>
      <c r="N11" s="16"/>
      <c r="O11" s="16"/>
      <c r="P11" s="14"/>
      <c r="Q11" s="17">
        <f>E11</f>
        <v>56775</v>
      </c>
      <c r="R11" s="18">
        <f>M17</f>
        <v>1.0074804242473485</v>
      </c>
      <c r="S11" s="19">
        <f t="shared" si="7"/>
        <v>57199.70108664321</v>
      </c>
      <c r="U11" s="14" t="s">
        <v>2</v>
      </c>
      <c r="V11" s="20">
        <f t="shared" si="0"/>
        <v>57260.902316687723</v>
      </c>
      <c r="W11" s="20">
        <f t="shared" si="1"/>
        <v>57199.70108664321</v>
      </c>
      <c r="X11" s="20">
        <f t="shared" si="2"/>
        <v>57230.301701665463</v>
      </c>
      <c r="Y11" s="20">
        <f t="shared" si="3"/>
        <v>52909</v>
      </c>
      <c r="Z11" s="20">
        <f t="shared" si="4"/>
        <v>4321.301701665463</v>
      </c>
      <c r="AA11" s="20">
        <f t="shared" si="5"/>
        <v>3866</v>
      </c>
      <c r="AB11" s="20">
        <f t="shared" si="6"/>
        <v>455.30170166546304</v>
      </c>
    </row>
    <row r="12" spans="1:28" x14ac:dyDescent="0.25">
      <c r="A12" s="14" t="s">
        <v>3</v>
      </c>
      <c r="B12" s="2">
        <v>41710</v>
      </c>
      <c r="C12" s="2">
        <v>51822</v>
      </c>
      <c r="D12" s="2">
        <v>53043</v>
      </c>
      <c r="E12" s="2"/>
      <c r="F12" s="2"/>
      <c r="G12" s="2"/>
      <c r="I12" s="14" t="s">
        <v>3</v>
      </c>
      <c r="J12" s="16">
        <f>C12/B12</f>
        <v>1.2424358666986335</v>
      </c>
      <c r="K12" s="16">
        <f>D12/C12</f>
        <v>1.0235614217899733</v>
      </c>
      <c r="L12" s="16"/>
      <c r="M12" s="16"/>
      <c r="N12" s="16"/>
      <c r="O12" s="16"/>
      <c r="P12" s="14"/>
      <c r="Q12" s="17">
        <f>D12</f>
        <v>53043</v>
      </c>
      <c r="R12" s="18">
        <f>L17</f>
        <v>1.0287452243014927</v>
      </c>
      <c r="S12" s="19">
        <f t="shared" si="7"/>
        <v>54567.73293262408</v>
      </c>
      <c r="U12" s="14" t="s">
        <v>3</v>
      </c>
      <c r="V12" s="20">
        <f t="shared" si="0"/>
        <v>54818.345908015261</v>
      </c>
      <c r="W12" s="20">
        <f t="shared" si="1"/>
        <v>54567.73293262408</v>
      </c>
      <c r="X12" s="20">
        <f t="shared" si="2"/>
        <v>54693.03942031967</v>
      </c>
      <c r="Y12" s="20">
        <f t="shared" si="3"/>
        <v>46376</v>
      </c>
      <c r="Z12" s="20">
        <f t="shared" si="4"/>
        <v>8317.0394203196702</v>
      </c>
      <c r="AA12" s="20">
        <f t="shared" si="5"/>
        <v>6667</v>
      </c>
      <c r="AB12" s="20">
        <f t="shared" si="6"/>
        <v>1650.0394203196702</v>
      </c>
    </row>
    <row r="13" spans="1:28" x14ac:dyDescent="0.25">
      <c r="A13" s="14" t="s">
        <v>4</v>
      </c>
      <c r="B13" s="2">
        <v>44824</v>
      </c>
      <c r="C13" s="2">
        <v>57211</v>
      </c>
      <c r="D13" s="2"/>
      <c r="E13" s="2"/>
      <c r="F13" s="2"/>
      <c r="G13" s="2"/>
      <c r="I13" s="14" t="s">
        <v>4</v>
      </c>
      <c r="J13" s="16">
        <f>C13/B13</f>
        <v>1.2763474924147777</v>
      </c>
      <c r="K13" s="16"/>
      <c r="L13" s="16"/>
      <c r="M13" s="16"/>
      <c r="N13" s="16"/>
      <c r="O13" s="16"/>
      <c r="P13" s="14"/>
      <c r="Q13" s="17">
        <f>C13</f>
        <v>57211</v>
      </c>
      <c r="R13" s="18">
        <f>K17</f>
        <v>1.0688879800074009</v>
      </c>
      <c r="S13" s="19">
        <f t="shared" si="7"/>
        <v>61152.150224203411</v>
      </c>
      <c r="U13" s="14" t="s">
        <v>4</v>
      </c>
      <c r="V13" s="20">
        <f t="shared" si="0"/>
        <v>61129.591471774824</v>
      </c>
      <c r="W13" s="20">
        <f t="shared" si="1"/>
        <v>61152.150224203411</v>
      </c>
      <c r="X13" s="20">
        <f t="shared" si="2"/>
        <v>61140.870847989121</v>
      </c>
      <c r="Y13" s="20">
        <f t="shared" si="3"/>
        <v>39990</v>
      </c>
      <c r="Z13" s="20">
        <f t="shared" si="4"/>
        <v>21150.870847989121</v>
      </c>
      <c r="AA13" s="20">
        <f t="shared" si="5"/>
        <v>17221</v>
      </c>
      <c r="AB13" s="20">
        <f t="shared" si="6"/>
        <v>3929.8708479891211</v>
      </c>
    </row>
    <row r="14" spans="1:28" x14ac:dyDescent="0.25">
      <c r="A14" s="14" t="s">
        <v>5</v>
      </c>
      <c r="B14" s="2">
        <v>47210</v>
      </c>
      <c r="C14" s="2"/>
      <c r="D14" s="2"/>
      <c r="E14" s="2"/>
      <c r="F14" s="2"/>
      <c r="G14" s="2"/>
      <c r="I14" s="14" t="s">
        <v>5</v>
      </c>
      <c r="J14" s="16"/>
      <c r="K14" s="16"/>
      <c r="L14" s="16"/>
      <c r="M14" s="16"/>
      <c r="N14" s="16"/>
      <c r="O14" s="16"/>
      <c r="P14" s="14"/>
      <c r="Q14" s="17">
        <f>B14</f>
        <v>47210</v>
      </c>
      <c r="R14" s="18">
        <f>J17</f>
        <v>1.3561230494103629</v>
      </c>
      <c r="S14" s="19">
        <f t="shared" si="7"/>
        <v>64022.569162663232</v>
      </c>
      <c r="U14" s="14" t="s">
        <v>5</v>
      </c>
      <c r="V14" s="20">
        <f t="shared" si="0"/>
        <v>64374.154043017537</v>
      </c>
      <c r="W14" s="20">
        <f t="shared" si="1"/>
        <v>64022.569162663232</v>
      </c>
      <c r="X14" s="20">
        <f t="shared" si="2"/>
        <v>64198.361602840385</v>
      </c>
      <c r="Y14" s="20">
        <f t="shared" si="3"/>
        <v>20775</v>
      </c>
      <c r="Z14" s="20">
        <f t="shared" si="4"/>
        <v>43423.361602840385</v>
      </c>
      <c r="AA14" s="20">
        <f t="shared" si="5"/>
        <v>26435</v>
      </c>
      <c r="AB14" s="20">
        <f t="shared" si="6"/>
        <v>16988.361602840385</v>
      </c>
    </row>
    <row r="15" spans="1:28" x14ac:dyDescent="0.25">
      <c r="A15" s="21"/>
      <c r="B15" s="22"/>
      <c r="C15" s="22"/>
      <c r="D15" s="22"/>
      <c r="E15" s="22"/>
      <c r="F15" s="22"/>
      <c r="G15" s="22"/>
      <c r="I15" s="14"/>
      <c r="J15" s="16"/>
      <c r="K15" s="16"/>
      <c r="L15" s="16"/>
      <c r="M15" s="16"/>
      <c r="N15" s="16"/>
      <c r="O15" s="16"/>
      <c r="P15" s="14"/>
      <c r="Q15" s="17"/>
      <c r="R15" s="14"/>
      <c r="S15" s="14"/>
      <c r="U15" s="14"/>
      <c r="V15" s="20"/>
      <c r="W15" s="20"/>
      <c r="X15" s="20"/>
      <c r="Y15" s="20"/>
      <c r="Z15" s="20"/>
      <c r="AA15" s="20"/>
      <c r="AB15" s="20"/>
    </row>
    <row r="16" spans="1:28" x14ac:dyDescent="0.25">
      <c r="I16" s="14" t="s">
        <v>13</v>
      </c>
      <c r="J16" s="18">
        <f>AVERAGE(J9:J13)</f>
        <v>1.2687232663996961</v>
      </c>
      <c r="K16" s="18">
        <f>AVERAGE(K9:K13)</f>
        <v>1.039021085840923</v>
      </c>
      <c r="L16" s="18">
        <f>AVERAGE(L9:L13)</f>
        <v>1.0211069114023037</v>
      </c>
      <c r="M16" s="18">
        <f>AVERAGE(M9:M13)</f>
        <v>1.0051667086365947</v>
      </c>
      <c r="N16" s="18">
        <f>AVERAGE(N9:N13)</f>
        <v>1.0013005222409623</v>
      </c>
      <c r="O16" s="14"/>
      <c r="P16" s="14"/>
      <c r="Q16" s="14"/>
      <c r="R16" s="14"/>
      <c r="S16" s="14"/>
      <c r="U16" s="14" t="s">
        <v>25</v>
      </c>
      <c r="V16" s="20">
        <f t="shared" ref="V16:AB16" si="8">SUM(V9:V14)</f>
        <v>338581.54697932</v>
      </c>
      <c r="W16" s="20">
        <f t="shared" si="8"/>
        <v>337816.81575449102</v>
      </c>
      <c r="X16" s="20">
        <f t="shared" si="8"/>
        <v>338199.18136690545</v>
      </c>
      <c r="Y16" s="20">
        <f t="shared" si="8"/>
        <v>258993</v>
      </c>
      <c r="Z16" s="20">
        <f t="shared" si="8"/>
        <v>79206.181366905497</v>
      </c>
      <c r="AA16" s="20">
        <f t="shared" si="8"/>
        <v>55953</v>
      </c>
      <c r="AB16" s="20">
        <f t="shared" si="8"/>
        <v>23253.181366905497</v>
      </c>
    </row>
    <row r="17" spans="1:28" x14ac:dyDescent="0.25">
      <c r="I17" s="14" t="s">
        <v>14</v>
      </c>
      <c r="J17" s="18">
        <f>J16*K17</f>
        <v>1.3561230494103629</v>
      </c>
      <c r="K17" s="18">
        <f>K16*L17</f>
        <v>1.0688879800074009</v>
      </c>
      <c r="L17" s="18">
        <f>L16*M17</f>
        <v>1.0287452243014927</v>
      </c>
      <c r="M17" s="18">
        <f>M16*N17</f>
        <v>1.0074804242473485</v>
      </c>
      <c r="N17" s="18">
        <f>N16*O17</f>
        <v>1.0023018227632032</v>
      </c>
      <c r="O17" s="18">
        <v>1.0009999999999999</v>
      </c>
      <c r="P17" s="14"/>
      <c r="Q17" s="14"/>
      <c r="R17" s="14"/>
      <c r="S17" s="14"/>
    </row>
    <row r="18" spans="1:28" x14ac:dyDescent="0.25">
      <c r="I18" s="23"/>
      <c r="J18" s="24"/>
      <c r="K18" s="24"/>
      <c r="L18" s="24"/>
      <c r="M18" s="24"/>
      <c r="N18" s="24"/>
      <c r="O18" s="24"/>
    </row>
    <row r="19" spans="1:28" x14ac:dyDescent="0.25">
      <c r="I19" s="23"/>
      <c r="J19" s="24"/>
      <c r="K19" s="24"/>
      <c r="L19" s="24"/>
      <c r="M19" s="24"/>
      <c r="N19" s="24"/>
      <c r="O19" s="24"/>
    </row>
    <row r="20" spans="1:28" x14ac:dyDescent="0.25">
      <c r="A20" s="13" t="s">
        <v>62</v>
      </c>
      <c r="B20" s="45" t="s">
        <v>54</v>
      </c>
      <c r="C20" s="45"/>
      <c r="D20" s="45"/>
      <c r="E20" s="45"/>
      <c r="F20" s="45"/>
      <c r="G20" s="45"/>
      <c r="I20" s="25" t="s">
        <v>58</v>
      </c>
      <c r="J20" s="45" t="s">
        <v>54</v>
      </c>
      <c r="K20" s="45"/>
      <c r="L20" s="45"/>
      <c r="M20" s="45"/>
      <c r="N20" s="45"/>
      <c r="O20" s="45"/>
      <c r="P20" s="13"/>
      <c r="Q20" s="13"/>
      <c r="R20" s="13"/>
      <c r="S20" s="13"/>
    </row>
    <row r="21" spans="1:28" ht="45" x14ac:dyDescent="0.25">
      <c r="A21" s="15" t="s">
        <v>6</v>
      </c>
      <c r="B21" s="13">
        <v>12</v>
      </c>
      <c r="C21" s="13">
        <f>B21+12</f>
        <v>24</v>
      </c>
      <c r="D21" s="13">
        <f>C21+12</f>
        <v>36</v>
      </c>
      <c r="E21" s="13">
        <f>D21+12</f>
        <v>48</v>
      </c>
      <c r="F21" s="13">
        <f>E21+12</f>
        <v>60</v>
      </c>
      <c r="G21" s="13">
        <f>F21+12</f>
        <v>72</v>
      </c>
      <c r="I21" s="15" t="s">
        <v>6</v>
      </c>
      <c r="J21" s="15" t="s">
        <v>7</v>
      </c>
      <c r="K21" s="15" t="s">
        <v>8</v>
      </c>
      <c r="L21" s="15" t="s">
        <v>9</v>
      </c>
      <c r="M21" s="15" t="s">
        <v>10</v>
      </c>
      <c r="N21" s="15" t="s">
        <v>11</v>
      </c>
      <c r="O21" s="15" t="s">
        <v>59</v>
      </c>
      <c r="P21" s="13"/>
      <c r="Q21" s="15" t="s">
        <v>15</v>
      </c>
      <c r="R21" s="15" t="s">
        <v>16</v>
      </c>
      <c r="S21" s="15" t="s">
        <v>17</v>
      </c>
      <c r="V21" s="26"/>
      <c r="W21" s="26"/>
      <c r="X21" s="26"/>
      <c r="Y21" s="26"/>
      <c r="Z21" s="26"/>
      <c r="AA21" s="26"/>
      <c r="AB21" s="26"/>
    </row>
    <row r="22" spans="1:28" x14ac:dyDescent="0.25">
      <c r="A22" s="14"/>
      <c r="B22" s="13"/>
      <c r="C22" s="13"/>
      <c r="D22" s="13"/>
      <c r="E22" s="13"/>
      <c r="F22" s="13"/>
      <c r="G22" s="13"/>
      <c r="I22" s="14"/>
      <c r="J22" s="13"/>
      <c r="K22" s="13"/>
      <c r="L22" s="13"/>
      <c r="M22" s="13"/>
      <c r="N22" s="13"/>
      <c r="O22" s="13"/>
      <c r="P22" s="13"/>
      <c r="Q22" s="13"/>
      <c r="R22" s="13"/>
      <c r="S22" s="13"/>
    </row>
    <row r="23" spans="1:28" x14ac:dyDescent="0.25">
      <c r="A23" s="14" t="s">
        <v>0</v>
      </c>
      <c r="B23" s="20">
        <v>15239</v>
      </c>
      <c r="C23" s="20">
        <v>30990</v>
      </c>
      <c r="D23" s="20">
        <v>41220</v>
      </c>
      <c r="E23" s="20">
        <v>45491</v>
      </c>
      <c r="F23" s="20">
        <v>47910</v>
      </c>
      <c r="G23" s="20">
        <v>48921</v>
      </c>
      <c r="I23" s="14" t="s">
        <v>0</v>
      </c>
      <c r="J23" s="27">
        <f>C23/B23</f>
        <v>2.0335980051184461</v>
      </c>
      <c r="K23" s="27">
        <f>D23/C23</f>
        <v>1.3301064859632139</v>
      </c>
      <c r="L23" s="27">
        <f>E23/D23</f>
        <v>1.1036147501213003</v>
      </c>
      <c r="M23" s="27">
        <f>F23/E23</f>
        <v>1.0531753533666</v>
      </c>
      <c r="N23" s="27">
        <f>G23/F23</f>
        <v>1.0211020663744521</v>
      </c>
      <c r="O23" s="27"/>
      <c r="P23" s="13"/>
      <c r="Q23" s="28">
        <f>G23</f>
        <v>48921</v>
      </c>
      <c r="R23" s="29">
        <f>O31</f>
        <v>1.01</v>
      </c>
      <c r="S23" s="20">
        <f>Q23*R23</f>
        <v>49410.21</v>
      </c>
      <c r="V23" s="22"/>
      <c r="W23" s="22"/>
      <c r="X23" s="22"/>
      <c r="Y23" s="22"/>
      <c r="Z23" s="22"/>
      <c r="AA23" s="22"/>
      <c r="AB23" s="22"/>
    </row>
    <row r="24" spans="1:28" x14ac:dyDescent="0.25">
      <c r="A24" s="14" t="s">
        <v>1</v>
      </c>
      <c r="B24" s="20">
        <v>16626</v>
      </c>
      <c r="C24" s="20">
        <v>33810</v>
      </c>
      <c r="D24" s="20">
        <v>43810</v>
      </c>
      <c r="E24" s="20">
        <v>47840</v>
      </c>
      <c r="F24" s="20">
        <v>50022</v>
      </c>
      <c r="G24" s="20"/>
      <c r="I24" s="14" t="s">
        <v>1</v>
      </c>
      <c r="J24" s="27">
        <f>C24/B24</f>
        <v>2.0335618910140743</v>
      </c>
      <c r="K24" s="27">
        <f>D24/C24</f>
        <v>1.2957704821058857</v>
      </c>
      <c r="L24" s="27">
        <f>E24/D24</f>
        <v>1.0919881305637982</v>
      </c>
      <c r="M24" s="27">
        <f>F24/E24</f>
        <v>1.0456103678929767</v>
      </c>
      <c r="N24" s="27"/>
      <c r="O24" s="27"/>
      <c r="P24" s="13"/>
      <c r="Q24" s="28">
        <f>F24</f>
        <v>50022</v>
      </c>
      <c r="R24" s="29">
        <f>N31</f>
        <v>1.0313130870381966</v>
      </c>
      <c r="S24" s="20">
        <f t="shared" ref="S24:S28" si="9">Q24*R24</f>
        <v>51588.343239824666</v>
      </c>
      <c r="V24" s="22"/>
      <c r="W24" s="22"/>
      <c r="X24" s="22"/>
      <c r="Y24" s="22"/>
      <c r="Z24" s="22"/>
      <c r="AA24" s="22"/>
      <c r="AB24" s="22"/>
    </row>
    <row r="25" spans="1:28" x14ac:dyDescent="0.25">
      <c r="A25" s="14" t="s">
        <v>2</v>
      </c>
      <c r="B25" s="20">
        <v>18975</v>
      </c>
      <c r="C25" s="20">
        <v>38675</v>
      </c>
      <c r="D25" s="20">
        <v>48944</v>
      </c>
      <c r="E25" s="20">
        <v>52909</v>
      </c>
      <c r="F25" s="20"/>
      <c r="G25" s="20"/>
      <c r="I25" s="14" t="s">
        <v>2</v>
      </c>
      <c r="J25" s="27">
        <f>C25/B25</f>
        <v>2.0382081686429512</v>
      </c>
      <c r="K25" s="27">
        <f>D25/C25</f>
        <v>1.2655203619909503</v>
      </c>
      <c r="L25" s="27">
        <f>E25/D25</f>
        <v>1.0810109512912716</v>
      </c>
      <c r="M25" s="27"/>
      <c r="N25" s="27"/>
      <c r="O25" s="27"/>
      <c r="P25" s="13"/>
      <c r="Q25" s="28">
        <f>E25</f>
        <v>52909</v>
      </c>
      <c r="R25" s="29">
        <f>M31</f>
        <v>1.0822525906119511</v>
      </c>
      <c r="S25" s="20">
        <f t="shared" si="9"/>
        <v>57260.902316687723</v>
      </c>
      <c r="V25" s="22"/>
      <c r="W25" s="22"/>
      <c r="X25" s="22"/>
      <c r="Y25" s="22"/>
      <c r="Z25" s="22"/>
      <c r="AA25" s="22"/>
      <c r="AB25" s="22"/>
    </row>
    <row r="26" spans="1:28" x14ac:dyDescent="0.25">
      <c r="A26" s="14" t="s">
        <v>3</v>
      </c>
      <c r="B26" s="20">
        <v>17922</v>
      </c>
      <c r="C26" s="20">
        <v>36191</v>
      </c>
      <c r="D26" s="20">
        <v>46376</v>
      </c>
      <c r="E26" s="20"/>
      <c r="F26" s="20"/>
      <c r="G26" s="20"/>
      <c r="I26" s="14" t="s">
        <v>3</v>
      </c>
      <c r="J26" s="27">
        <f>C26/B26</f>
        <v>2.0193616783841088</v>
      </c>
      <c r="K26" s="27">
        <f>D26/C26</f>
        <v>1.2814235583432345</v>
      </c>
      <c r="L26" s="27"/>
      <c r="M26" s="27"/>
      <c r="N26" s="27"/>
      <c r="O26" s="27"/>
      <c r="P26" s="13"/>
      <c r="Q26" s="28">
        <f>D26</f>
        <v>46376</v>
      </c>
      <c r="R26" s="29">
        <f>L31</f>
        <v>1.1820412693637929</v>
      </c>
      <c r="S26" s="20">
        <f t="shared" si="9"/>
        <v>54818.345908015261</v>
      </c>
      <c r="V26" s="22"/>
      <c r="W26" s="22"/>
      <c r="X26" s="22"/>
      <c r="Y26" s="22"/>
      <c r="Z26" s="22"/>
      <c r="AA26" s="22"/>
      <c r="AB26" s="22"/>
    </row>
    <row r="27" spans="1:28" x14ac:dyDescent="0.25">
      <c r="A27" s="14" t="s">
        <v>4</v>
      </c>
      <c r="B27" s="20">
        <v>19889</v>
      </c>
      <c r="C27" s="20">
        <v>39990</v>
      </c>
      <c r="D27" s="20"/>
      <c r="E27" s="20"/>
      <c r="F27" s="20"/>
      <c r="G27" s="20"/>
      <c r="I27" s="14" t="s">
        <v>4</v>
      </c>
      <c r="J27" s="27">
        <f>C27/B27</f>
        <v>2.0106591583287243</v>
      </c>
      <c r="K27" s="27"/>
      <c r="L27" s="27"/>
      <c r="M27" s="27"/>
      <c r="N27" s="27"/>
      <c r="O27" s="27"/>
      <c r="P27" s="13"/>
      <c r="Q27" s="28">
        <f>C27</f>
        <v>39990</v>
      </c>
      <c r="R27" s="29">
        <f>K31</f>
        <v>1.5286219422799405</v>
      </c>
      <c r="S27" s="20">
        <f t="shared" si="9"/>
        <v>61129.591471774824</v>
      </c>
      <c r="V27" s="22"/>
      <c r="W27" s="22"/>
      <c r="X27" s="22"/>
      <c r="Y27" s="22"/>
      <c r="Z27" s="22"/>
      <c r="AA27" s="22"/>
      <c r="AB27" s="22"/>
    </row>
    <row r="28" spans="1:28" x14ac:dyDescent="0.25">
      <c r="A28" s="14" t="s">
        <v>5</v>
      </c>
      <c r="B28" s="20">
        <v>20775</v>
      </c>
      <c r="C28" s="20"/>
      <c r="D28" s="20"/>
      <c r="E28" s="20"/>
      <c r="F28" s="20"/>
      <c r="G28" s="20"/>
      <c r="I28" s="14" t="s">
        <v>5</v>
      </c>
      <c r="J28" s="27"/>
      <c r="K28" s="27"/>
      <c r="L28" s="27"/>
      <c r="M28" s="27"/>
      <c r="N28" s="27"/>
      <c r="O28" s="27"/>
      <c r="P28" s="13"/>
      <c r="Q28" s="28">
        <f>B28</f>
        <v>20775</v>
      </c>
      <c r="R28" s="29">
        <f>J31</f>
        <v>3.0986355736711211</v>
      </c>
      <c r="S28" s="20">
        <f t="shared" si="9"/>
        <v>64374.154043017537</v>
      </c>
      <c r="V28" s="22"/>
      <c r="W28" s="22"/>
      <c r="X28" s="22"/>
      <c r="Y28" s="22"/>
      <c r="Z28" s="22"/>
      <c r="AA28" s="22"/>
      <c r="AB28" s="22"/>
    </row>
    <row r="29" spans="1:28" x14ac:dyDescent="0.25">
      <c r="I29" s="14"/>
      <c r="J29" s="27"/>
      <c r="K29" s="27"/>
      <c r="L29" s="27"/>
      <c r="M29" s="27"/>
      <c r="N29" s="27"/>
      <c r="O29" s="27"/>
      <c r="P29" s="13"/>
      <c r="Q29" s="28"/>
      <c r="R29" s="13"/>
      <c r="S29" s="13"/>
    </row>
    <row r="30" spans="1:28" x14ac:dyDescent="0.25">
      <c r="I30" s="25" t="s">
        <v>13</v>
      </c>
      <c r="J30" s="29">
        <f>AVERAGE(J23:J27)</f>
        <v>2.0270777802976609</v>
      </c>
      <c r="K30" s="29">
        <f>AVERAGE(K23:K27)</f>
        <v>1.2932052221008212</v>
      </c>
      <c r="L30" s="29">
        <f>AVERAGE(L23:L27)</f>
        <v>1.0922046106587899</v>
      </c>
      <c r="M30" s="29">
        <f>AVERAGE(M23:M27)</f>
        <v>1.0493928606297884</v>
      </c>
      <c r="N30" s="29">
        <f>AVERAGE(N23:N27)</f>
        <v>1.0211020663744521</v>
      </c>
      <c r="O30" s="13"/>
      <c r="P30" s="13"/>
      <c r="Q30" s="13"/>
      <c r="R30" s="13"/>
      <c r="S30" s="13"/>
    </row>
    <row r="31" spans="1:28" x14ac:dyDescent="0.25">
      <c r="I31" s="25" t="s">
        <v>14</v>
      </c>
      <c r="J31" s="29">
        <f>J30*K31</f>
        <v>3.0986355736711211</v>
      </c>
      <c r="K31" s="29">
        <f>K30*L31</f>
        <v>1.5286219422799405</v>
      </c>
      <c r="L31" s="29">
        <f>L30*M31</f>
        <v>1.1820412693637929</v>
      </c>
      <c r="M31" s="29">
        <f>M30*N31</f>
        <v>1.0822525906119511</v>
      </c>
      <c r="N31" s="29">
        <f>N30*O31</f>
        <v>1.0313130870381966</v>
      </c>
      <c r="O31" s="29">
        <v>1.01</v>
      </c>
      <c r="P31" s="13"/>
      <c r="Q31" s="13"/>
      <c r="R31" s="13"/>
      <c r="S31" s="13"/>
    </row>
    <row r="32" spans="1:28" x14ac:dyDescent="0.25">
      <c r="I32" s="23"/>
      <c r="J32" s="24"/>
      <c r="K32" s="24"/>
      <c r="L32" s="24"/>
      <c r="M32" s="24"/>
      <c r="N32" s="24"/>
      <c r="O32" s="24"/>
    </row>
    <row r="33" spans="1:15" x14ac:dyDescent="0.25">
      <c r="A33" s="13" t="s">
        <v>56</v>
      </c>
      <c r="B33" s="45" t="s">
        <v>54</v>
      </c>
      <c r="C33" s="45"/>
      <c r="D33" s="45"/>
      <c r="E33" s="45"/>
      <c r="F33" s="45"/>
      <c r="G33" s="45"/>
    </row>
    <row r="34" spans="1:15" ht="30" x14ac:dyDescent="0.25">
      <c r="A34" s="15" t="s">
        <v>6</v>
      </c>
      <c r="B34" s="13">
        <v>12</v>
      </c>
      <c r="C34" s="13">
        <f>B34+12</f>
        <v>24</v>
      </c>
      <c r="D34" s="13">
        <f>C34+12</f>
        <v>36</v>
      </c>
      <c r="E34" s="13">
        <f>D34+12</f>
        <v>48</v>
      </c>
      <c r="F34" s="13">
        <f>E34+12</f>
        <v>60</v>
      </c>
      <c r="G34" s="13">
        <f>F34+12</f>
        <v>72</v>
      </c>
      <c r="O34" s="7" t="s">
        <v>55</v>
      </c>
    </row>
    <row r="35" spans="1:15" x14ac:dyDescent="0.25">
      <c r="A35" s="14"/>
      <c r="B35" s="13"/>
      <c r="C35" s="13"/>
      <c r="D35" s="13"/>
      <c r="E35" s="13"/>
      <c r="F35" s="13"/>
      <c r="G35" s="13"/>
    </row>
    <row r="36" spans="1:15" x14ac:dyDescent="0.25">
      <c r="A36" s="14" t="s">
        <v>0</v>
      </c>
      <c r="B36" s="20">
        <f t="shared" ref="B36:G36" si="10">B9-B23</f>
        <v>19995</v>
      </c>
      <c r="C36" s="20">
        <f t="shared" si="10"/>
        <v>13320</v>
      </c>
      <c r="D36" s="20">
        <f t="shared" si="10"/>
        <v>6170</v>
      </c>
      <c r="E36" s="20">
        <f t="shared" si="10"/>
        <v>3460</v>
      </c>
      <c r="F36" s="20">
        <f t="shared" si="10"/>
        <v>1301</v>
      </c>
      <c r="G36" s="20">
        <f t="shared" si="10"/>
        <v>354</v>
      </c>
    </row>
    <row r="37" spans="1:15" x14ac:dyDescent="0.25">
      <c r="A37" s="14" t="s">
        <v>1</v>
      </c>
      <c r="B37" s="20">
        <f>B10-B24</f>
        <v>20671</v>
      </c>
      <c r="C37" s="20">
        <f>C10-C24</f>
        <v>14478</v>
      </c>
      <c r="D37" s="20">
        <f>D10-D24</f>
        <v>6434</v>
      </c>
      <c r="E37" s="20">
        <f>E10-E24</f>
        <v>3335</v>
      </c>
      <c r="F37" s="20">
        <f>F10-F24</f>
        <v>1410</v>
      </c>
      <c r="G37" s="20"/>
    </row>
    <row r="38" spans="1:15" x14ac:dyDescent="0.25">
      <c r="A38" s="14" t="s">
        <v>2</v>
      </c>
      <c r="B38" s="20">
        <f>B11-B25</f>
        <v>24147</v>
      </c>
      <c r="C38" s="20">
        <f>C11-C25</f>
        <v>16200</v>
      </c>
      <c r="D38" s="20">
        <f>D11-D25</f>
        <v>7166</v>
      </c>
      <c r="E38" s="20">
        <f>E11-E25</f>
        <v>3866</v>
      </c>
      <c r="F38" s="20"/>
      <c r="G38" s="20"/>
    </row>
    <row r="39" spans="1:15" x14ac:dyDescent="0.25">
      <c r="A39" s="14" t="s">
        <v>3</v>
      </c>
      <c r="B39" s="20">
        <f>B12-B26</f>
        <v>23788</v>
      </c>
      <c r="C39" s="20">
        <f>C12-C26</f>
        <v>15631</v>
      </c>
      <c r="D39" s="20">
        <f>D12-D26</f>
        <v>6667</v>
      </c>
      <c r="E39" s="20"/>
      <c r="F39" s="20"/>
      <c r="G39" s="20"/>
    </row>
    <row r="40" spans="1:15" x14ac:dyDescent="0.25">
      <c r="A40" s="14" t="s">
        <v>4</v>
      </c>
      <c r="B40" s="20">
        <f>B13-B27</f>
        <v>24935</v>
      </c>
      <c r="C40" s="20">
        <f>C13-C27</f>
        <v>17221</v>
      </c>
      <c r="D40" s="20"/>
      <c r="E40" s="20"/>
      <c r="F40" s="20"/>
      <c r="G40" s="20"/>
    </row>
    <row r="41" spans="1:15" x14ac:dyDescent="0.25">
      <c r="A41" s="14" t="s">
        <v>5</v>
      </c>
      <c r="B41" s="20">
        <f>B14-B28</f>
        <v>26435</v>
      </c>
      <c r="C41" s="20"/>
      <c r="D41" s="20"/>
      <c r="E41" s="20"/>
      <c r="F41" s="20"/>
      <c r="G41" s="20"/>
    </row>
  </sheetData>
  <mergeCells count="5">
    <mergeCell ref="B6:G6"/>
    <mergeCell ref="J6:O6"/>
    <mergeCell ref="B20:G20"/>
    <mergeCell ref="J20:O20"/>
    <mergeCell ref="B33:G3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49A5F-BCB9-4CA1-9D6F-AFB730B8F265}">
  <dimension ref="A1:AB41"/>
  <sheetViews>
    <sheetView workbookViewId="0">
      <selection activeCell="D4" sqref="D4"/>
    </sheetView>
  </sheetViews>
  <sheetFormatPr defaultColWidth="8.7109375" defaultRowHeight="15" x14ac:dyDescent="0.25"/>
  <cols>
    <col min="1" max="1" width="11.28515625" style="7" customWidth="1"/>
    <col min="2" max="7" width="8.7109375" style="7" customWidth="1"/>
    <col min="8" max="8" width="8.7109375" style="7"/>
    <col min="9" max="9" width="10.7109375" style="7" customWidth="1"/>
    <col min="10" max="10" width="10" style="7" customWidth="1"/>
    <col min="11" max="11" width="9.85546875" style="7" customWidth="1"/>
    <col min="12" max="15" width="10" style="7" customWidth="1"/>
    <col min="16" max="16" width="3.7109375" style="7" customWidth="1"/>
    <col min="17" max="17" width="10.7109375" style="7" customWidth="1"/>
    <col min="18" max="18" width="11.28515625" style="7" customWidth="1"/>
    <col min="19" max="19" width="10.7109375" style="7" customWidth="1"/>
    <col min="20" max="20" width="8.7109375" style="7"/>
    <col min="21" max="28" width="10.7109375" style="7" customWidth="1"/>
    <col min="29" max="16384" width="8.7109375" style="7"/>
  </cols>
  <sheetData>
    <row r="1" spans="1:28" x14ac:dyDescent="0.25">
      <c r="A1" s="8" t="s">
        <v>76</v>
      </c>
    </row>
    <row r="2" spans="1:28" x14ac:dyDescent="0.25">
      <c r="A2" s="1" t="s">
        <v>77</v>
      </c>
    </row>
    <row r="3" spans="1:28" x14ac:dyDescent="0.25">
      <c r="A3" s="10" t="s">
        <v>78</v>
      </c>
    </row>
    <row r="4" spans="1:28" x14ac:dyDescent="0.25">
      <c r="A4" s="11" t="s">
        <v>88</v>
      </c>
    </row>
    <row r="6" spans="1:28" x14ac:dyDescent="0.25">
      <c r="A6" s="6" t="s">
        <v>63</v>
      </c>
      <c r="I6" s="6" t="s">
        <v>65</v>
      </c>
      <c r="U6" s="6" t="s">
        <v>24</v>
      </c>
    </row>
    <row r="7" spans="1:28" x14ac:dyDescent="0.25">
      <c r="A7" s="13" t="s">
        <v>62</v>
      </c>
      <c r="B7" s="45" t="s">
        <v>54</v>
      </c>
      <c r="C7" s="45"/>
      <c r="D7" s="45"/>
      <c r="E7" s="45"/>
      <c r="F7" s="45"/>
      <c r="G7" s="45"/>
      <c r="I7" s="25" t="s">
        <v>58</v>
      </c>
      <c r="J7" s="45" t="s">
        <v>54</v>
      </c>
      <c r="K7" s="45"/>
      <c r="L7" s="45"/>
      <c r="M7" s="45"/>
      <c r="N7" s="45"/>
      <c r="O7" s="45"/>
      <c r="P7" s="13"/>
      <c r="Q7" s="13"/>
      <c r="R7" s="13"/>
      <c r="S7" s="13"/>
      <c r="U7" s="7" t="s">
        <v>61</v>
      </c>
    </row>
    <row r="8" spans="1:28" ht="45" x14ac:dyDescent="0.25">
      <c r="A8" s="15" t="s">
        <v>6</v>
      </c>
      <c r="B8" s="13">
        <v>12</v>
      </c>
      <c r="C8" s="13">
        <f>B8+12</f>
        <v>24</v>
      </c>
      <c r="D8" s="13">
        <f>C8+12</f>
        <v>36</v>
      </c>
      <c r="E8" s="13">
        <f>D8+12</f>
        <v>48</v>
      </c>
      <c r="F8" s="13">
        <f>E8+12</f>
        <v>60</v>
      </c>
      <c r="G8" s="13">
        <f>F8+12</f>
        <v>72</v>
      </c>
      <c r="I8" s="15" t="s">
        <v>6</v>
      </c>
      <c r="J8" s="15" t="s">
        <v>7</v>
      </c>
      <c r="K8" s="15" t="s">
        <v>8</v>
      </c>
      <c r="L8" s="15" t="s">
        <v>9</v>
      </c>
      <c r="M8" s="15" t="s">
        <v>10</v>
      </c>
      <c r="N8" s="15" t="s">
        <v>11</v>
      </c>
      <c r="O8" s="15" t="s">
        <v>59</v>
      </c>
      <c r="P8" s="13"/>
      <c r="Q8" s="15" t="s">
        <v>15</v>
      </c>
      <c r="R8" s="15" t="s">
        <v>16</v>
      </c>
      <c r="S8" s="15" t="s">
        <v>17</v>
      </c>
      <c r="U8" s="15" t="s">
        <v>6</v>
      </c>
      <c r="V8" s="15" t="s">
        <v>18</v>
      </c>
      <c r="W8" s="15" t="s">
        <v>19</v>
      </c>
      <c r="X8" s="15" t="s">
        <v>20</v>
      </c>
      <c r="Y8" s="15" t="s">
        <v>21</v>
      </c>
      <c r="Z8" s="15" t="s">
        <v>22</v>
      </c>
      <c r="AA8" s="15" t="s">
        <v>23</v>
      </c>
      <c r="AB8" s="15" t="s">
        <v>24</v>
      </c>
    </row>
    <row r="9" spans="1:28" x14ac:dyDescent="0.25">
      <c r="A9" s="14"/>
      <c r="B9" s="13"/>
      <c r="C9" s="13"/>
      <c r="D9" s="13"/>
      <c r="E9" s="13"/>
      <c r="F9" s="13"/>
      <c r="G9" s="13"/>
      <c r="I9" s="14"/>
      <c r="J9" s="13"/>
      <c r="K9" s="13"/>
      <c r="L9" s="13"/>
      <c r="M9" s="13"/>
      <c r="N9" s="13"/>
      <c r="O9" s="13"/>
      <c r="P9" s="13"/>
      <c r="Q9" s="13"/>
      <c r="R9" s="13"/>
      <c r="S9" s="13"/>
      <c r="U9" s="14"/>
      <c r="V9" s="13"/>
      <c r="W9" s="13"/>
      <c r="X9" s="13"/>
      <c r="Y9" s="13"/>
      <c r="Z9" s="13"/>
      <c r="AA9" s="13"/>
      <c r="AB9" s="13"/>
    </row>
    <row r="10" spans="1:28" x14ac:dyDescent="0.25">
      <c r="A10" s="14" t="s">
        <v>0</v>
      </c>
      <c r="B10" s="2">
        <v>15239</v>
      </c>
      <c r="C10" s="2">
        <v>30990</v>
      </c>
      <c r="D10" s="2">
        <v>41220</v>
      </c>
      <c r="E10" s="2">
        <v>45491</v>
      </c>
      <c r="F10" s="2">
        <v>47910</v>
      </c>
      <c r="G10" s="2">
        <v>48921</v>
      </c>
      <c r="I10" s="14" t="s">
        <v>0</v>
      </c>
      <c r="J10" s="27">
        <f>C10/B10</f>
        <v>2.0335980051184461</v>
      </c>
      <c r="K10" s="27">
        <f>D10/C10</f>
        <v>1.3301064859632139</v>
      </c>
      <c r="L10" s="27">
        <f>E10/D10</f>
        <v>1.1036147501213003</v>
      </c>
      <c r="M10" s="27">
        <f>F10/E10</f>
        <v>1.0531753533666</v>
      </c>
      <c r="N10" s="27">
        <f>G10/F10</f>
        <v>1.0211020663744521</v>
      </c>
      <c r="O10" s="27"/>
      <c r="P10" s="13"/>
      <c r="Q10" s="28">
        <f>G10</f>
        <v>48921</v>
      </c>
      <c r="R10" s="29">
        <f>O18</f>
        <v>1.01</v>
      </c>
      <c r="S10" s="20">
        <f>Q10*R10</f>
        <v>49410.21</v>
      </c>
      <c r="U10" s="14" t="s">
        <v>0</v>
      </c>
      <c r="V10" s="20">
        <f t="shared" ref="V10:V15" si="0">S10</f>
        <v>49410.21</v>
      </c>
      <c r="W10" s="20">
        <f t="shared" ref="W10:W15" si="1">S24</f>
        <v>49324.274999999994</v>
      </c>
      <c r="X10" s="20">
        <f t="shared" ref="X10:X15" si="2">AVERAGE(V10,W10)</f>
        <v>49367.242499999993</v>
      </c>
      <c r="Y10" s="20">
        <f t="shared" ref="Y10:Y15" si="3">Q10</f>
        <v>48921</v>
      </c>
      <c r="Z10" s="20">
        <f t="shared" ref="Z10:Z15" si="4">X10-Y10</f>
        <v>446.24249999999302</v>
      </c>
      <c r="AA10" s="20">
        <f t="shared" ref="AA10:AA15" si="5">Q24-Q10</f>
        <v>354</v>
      </c>
      <c r="AB10" s="20">
        <f t="shared" ref="AB10:AB15" si="6">Z10-AA10</f>
        <v>92.242499999993015</v>
      </c>
    </row>
    <row r="11" spans="1:28" x14ac:dyDescent="0.25">
      <c r="A11" s="14" t="s">
        <v>1</v>
      </c>
      <c r="B11" s="2">
        <v>16626</v>
      </c>
      <c r="C11" s="2">
        <v>33810</v>
      </c>
      <c r="D11" s="2">
        <v>43810</v>
      </c>
      <c r="E11" s="2">
        <v>47840</v>
      </c>
      <c r="F11" s="2">
        <v>50022</v>
      </c>
      <c r="G11" s="2"/>
      <c r="I11" s="14" t="s">
        <v>1</v>
      </c>
      <c r="J11" s="27">
        <f>C11/B11</f>
        <v>2.0335618910140743</v>
      </c>
      <c r="K11" s="27">
        <f>D11/C11</f>
        <v>1.2957704821058857</v>
      </c>
      <c r="L11" s="27">
        <f>E11/D11</f>
        <v>1.0919881305637982</v>
      </c>
      <c r="M11" s="27">
        <f>F11/E11</f>
        <v>1.0456103678929767</v>
      </c>
      <c r="N11" s="27"/>
      <c r="O11" s="27"/>
      <c r="P11" s="13"/>
      <c r="Q11" s="28">
        <f>F11</f>
        <v>50022</v>
      </c>
      <c r="R11" s="29">
        <f>N18</f>
        <v>1.0313130870381966</v>
      </c>
      <c r="S11" s="20">
        <f t="shared" ref="S11:S15" si="7">Q11*R11</f>
        <v>51588.343239824666</v>
      </c>
      <c r="U11" s="14" t="s">
        <v>1</v>
      </c>
      <c r="V11" s="20">
        <f t="shared" si="0"/>
        <v>51588.343239824666</v>
      </c>
      <c r="W11" s="20">
        <f t="shared" si="1"/>
        <v>51550.387348357071</v>
      </c>
      <c r="X11" s="20">
        <f t="shared" si="2"/>
        <v>51569.365294090865</v>
      </c>
      <c r="Y11" s="20">
        <f t="shared" si="3"/>
        <v>50022</v>
      </c>
      <c r="Z11" s="20">
        <f t="shared" si="4"/>
        <v>1547.3652940908651</v>
      </c>
      <c r="AA11" s="20">
        <f t="shared" si="5"/>
        <v>1410</v>
      </c>
      <c r="AB11" s="20">
        <f t="shared" si="6"/>
        <v>137.36529409086506</v>
      </c>
    </row>
    <row r="12" spans="1:28" x14ac:dyDescent="0.25">
      <c r="A12" s="14" t="s">
        <v>2</v>
      </c>
      <c r="B12" s="2">
        <v>18975</v>
      </c>
      <c r="C12" s="2">
        <v>38675</v>
      </c>
      <c r="D12" s="2">
        <v>48944</v>
      </c>
      <c r="E12" s="2">
        <v>52909</v>
      </c>
      <c r="F12" s="2"/>
      <c r="G12" s="2"/>
      <c r="I12" s="14" t="s">
        <v>2</v>
      </c>
      <c r="J12" s="27">
        <f>C12/B12</f>
        <v>2.0382081686429512</v>
      </c>
      <c r="K12" s="27">
        <f>D12/C12</f>
        <v>1.2655203619909503</v>
      </c>
      <c r="L12" s="27">
        <f>E12/D12</f>
        <v>1.0810109512912716</v>
      </c>
      <c r="M12" s="27"/>
      <c r="N12" s="27"/>
      <c r="O12" s="27"/>
      <c r="P12" s="13"/>
      <c r="Q12" s="28">
        <f>E12</f>
        <v>52909</v>
      </c>
      <c r="R12" s="29">
        <f>M18</f>
        <v>1.0822525906119511</v>
      </c>
      <c r="S12" s="20">
        <f t="shared" si="7"/>
        <v>57260.902316687723</v>
      </c>
      <c r="U12" s="14" t="s">
        <v>2</v>
      </c>
      <c r="V12" s="20">
        <f t="shared" si="0"/>
        <v>57260.902316687723</v>
      </c>
      <c r="W12" s="20">
        <f t="shared" si="1"/>
        <v>57199.70108664321</v>
      </c>
      <c r="X12" s="20">
        <f t="shared" si="2"/>
        <v>57230.301701665463</v>
      </c>
      <c r="Y12" s="20">
        <f t="shared" si="3"/>
        <v>52909</v>
      </c>
      <c r="Z12" s="20">
        <f t="shared" si="4"/>
        <v>4321.301701665463</v>
      </c>
      <c r="AA12" s="20">
        <f t="shared" si="5"/>
        <v>3866</v>
      </c>
      <c r="AB12" s="20">
        <f t="shared" si="6"/>
        <v>455.30170166546304</v>
      </c>
    </row>
    <row r="13" spans="1:28" x14ac:dyDescent="0.25">
      <c r="A13" s="14" t="s">
        <v>3</v>
      </c>
      <c r="B13" s="2">
        <v>17922</v>
      </c>
      <c r="C13" s="2">
        <v>36191</v>
      </c>
      <c r="D13" s="2">
        <v>46376</v>
      </c>
      <c r="E13" s="2"/>
      <c r="F13" s="2"/>
      <c r="G13" s="2"/>
      <c r="I13" s="14" t="s">
        <v>3</v>
      </c>
      <c r="J13" s="27">
        <f>C13/B13</f>
        <v>2.0193616783841088</v>
      </c>
      <c r="K13" s="27">
        <f>D13/C13</f>
        <v>1.2814235583432345</v>
      </c>
      <c r="L13" s="27"/>
      <c r="M13" s="27"/>
      <c r="N13" s="27"/>
      <c r="O13" s="27"/>
      <c r="P13" s="13"/>
      <c r="Q13" s="28">
        <f>D13</f>
        <v>46376</v>
      </c>
      <c r="R13" s="29">
        <f>L18</f>
        <v>1.1820412693637929</v>
      </c>
      <c r="S13" s="20">
        <f t="shared" si="7"/>
        <v>54818.345908015261</v>
      </c>
      <c r="U13" s="14" t="s">
        <v>3</v>
      </c>
      <c r="V13" s="20">
        <f t="shared" si="0"/>
        <v>54818.345908015261</v>
      </c>
      <c r="W13" s="20">
        <f t="shared" si="1"/>
        <v>54567.73293262408</v>
      </c>
      <c r="X13" s="20">
        <f t="shared" si="2"/>
        <v>54693.03942031967</v>
      </c>
      <c r="Y13" s="20">
        <f t="shared" si="3"/>
        <v>46376</v>
      </c>
      <c r="Z13" s="20">
        <f t="shared" si="4"/>
        <v>8317.0394203196702</v>
      </c>
      <c r="AA13" s="20">
        <f t="shared" si="5"/>
        <v>6667</v>
      </c>
      <c r="AB13" s="20">
        <f t="shared" si="6"/>
        <v>1650.0394203196702</v>
      </c>
    </row>
    <row r="14" spans="1:28" x14ac:dyDescent="0.25">
      <c r="A14" s="14" t="s">
        <v>4</v>
      </c>
      <c r="B14" s="2">
        <v>19889</v>
      </c>
      <c r="C14" s="2">
        <v>39990</v>
      </c>
      <c r="D14" s="2"/>
      <c r="E14" s="2"/>
      <c r="F14" s="2"/>
      <c r="G14" s="2"/>
      <c r="I14" s="14" t="s">
        <v>4</v>
      </c>
      <c r="J14" s="27">
        <f>C14/B14</f>
        <v>2.0106591583287243</v>
      </c>
      <c r="K14" s="27"/>
      <c r="L14" s="27"/>
      <c r="M14" s="27"/>
      <c r="N14" s="27"/>
      <c r="O14" s="27"/>
      <c r="P14" s="13"/>
      <c r="Q14" s="28">
        <f>C14</f>
        <v>39990</v>
      </c>
      <c r="R14" s="29">
        <f>K18</f>
        <v>1.5286219422799405</v>
      </c>
      <c r="S14" s="20">
        <f t="shared" si="7"/>
        <v>61129.591471774824</v>
      </c>
      <c r="U14" s="14" t="s">
        <v>4</v>
      </c>
      <c r="V14" s="20">
        <f t="shared" si="0"/>
        <v>61129.591471774824</v>
      </c>
      <c r="W14" s="20">
        <f t="shared" si="1"/>
        <v>61152.150224203411</v>
      </c>
      <c r="X14" s="20">
        <f t="shared" si="2"/>
        <v>61140.870847989121</v>
      </c>
      <c r="Y14" s="20">
        <f t="shared" si="3"/>
        <v>39990</v>
      </c>
      <c r="Z14" s="20">
        <f t="shared" si="4"/>
        <v>21150.870847989121</v>
      </c>
      <c r="AA14" s="20">
        <f t="shared" si="5"/>
        <v>17221</v>
      </c>
      <c r="AB14" s="20">
        <f t="shared" si="6"/>
        <v>3929.8708479891211</v>
      </c>
    </row>
    <row r="15" spans="1:28" x14ac:dyDescent="0.25">
      <c r="A15" s="14" t="s">
        <v>5</v>
      </c>
      <c r="B15" s="2">
        <v>20775</v>
      </c>
      <c r="C15" s="2"/>
      <c r="D15" s="2"/>
      <c r="E15" s="2"/>
      <c r="F15" s="2"/>
      <c r="G15" s="2"/>
      <c r="I15" s="14" t="s">
        <v>5</v>
      </c>
      <c r="J15" s="27"/>
      <c r="K15" s="27"/>
      <c r="L15" s="27"/>
      <c r="M15" s="27"/>
      <c r="N15" s="27"/>
      <c r="O15" s="27"/>
      <c r="P15" s="13"/>
      <c r="Q15" s="28">
        <f>B15</f>
        <v>20775</v>
      </c>
      <c r="R15" s="29">
        <f>J18</f>
        <v>3.0986355736711211</v>
      </c>
      <c r="S15" s="20">
        <f t="shared" si="7"/>
        <v>64374.154043017537</v>
      </c>
      <c r="U15" s="14" t="s">
        <v>5</v>
      </c>
      <c r="V15" s="20">
        <f t="shared" si="0"/>
        <v>64374.154043017537</v>
      </c>
      <c r="W15" s="20">
        <f t="shared" si="1"/>
        <v>64022.569162663232</v>
      </c>
      <c r="X15" s="20">
        <f t="shared" si="2"/>
        <v>64198.361602840385</v>
      </c>
      <c r="Y15" s="20">
        <f t="shared" si="3"/>
        <v>20775</v>
      </c>
      <c r="Z15" s="20">
        <f t="shared" si="4"/>
        <v>43423.361602840385</v>
      </c>
      <c r="AA15" s="20">
        <f t="shared" si="5"/>
        <v>26435</v>
      </c>
      <c r="AB15" s="20">
        <f t="shared" si="6"/>
        <v>16988.361602840385</v>
      </c>
    </row>
    <row r="16" spans="1:28" x14ac:dyDescent="0.25">
      <c r="A16" s="21"/>
      <c r="B16" s="22"/>
      <c r="C16" s="22"/>
      <c r="D16" s="22"/>
      <c r="E16" s="22"/>
      <c r="F16" s="22"/>
      <c r="G16" s="22"/>
      <c r="I16" s="14"/>
      <c r="J16" s="27"/>
      <c r="K16" s="27"/>
      <c r="L16" s="27"/>
      <c r="M16" s="27"/>
      <c r="N16" s="27"/>
      <c r="O16" s="27"/>
      <c r="P16" s="13"/>
      <c r="Q16" s="28"/>
      <c r="R16" s="13"/>
      <c r="S16" s="13"/>
      <c r="U16" s="14"/>
      <c r="V16" s="20"/>
      <c r="W16" s="20"/>
      <c r="X16" s="20"/>
      <c r="Y16" s="20"/>
      <c r="Z16" s="20"/>
      <c r="AA16" s="20"/>
      <c r="AB16" s="20"/>
    </row>
    <row r="17" spans="1:28" x14ac:dyDescent="0.25">
      <c r="I17" s="25" t="s">
        <v>13</v>
      </c>
      <c r="J17" s="29">
        <f>AVERAGE(J10:J14)</f>
        <v>2.0270777802976609</v>
      </c>
      <c r="K17" s="29">
        <f>AVERAGE(K10:K14)</f>
        <v>1.2932052221008212</v>
      </c>
      <c r="L17" s="29">
        <f>AVERAGE(L10:L14)</f>
        <v>1.0922046106587899</v>
      </c>
      <c r="M17" s="29">
        <f>AVERAGE(M10:M14)</f>
        <v>1.0493928606297884</v>
      </c>
      <c r="N17" s="29">
        <f>AVERAGE(N10:N14)</f>
        <v>1.0211020663744521</v>
      </c>
      <c r="O17" s="13"/>
      <c r="P17" s="13"/>
      <c r="Q17" s="13"/>
      <c r="R17" s="13"/>
      <c r="S17" s="13"/>
      <c r="U17" s="14" t="s">
        <v>25</v>
      </c>
      <c r="V17" s="20">
        <f t="shared" ref="V17:AB17" si="8">SUM(V10:V15)</f>
        <v>338581.54697932</v>
      </c>
      <c r="W17" s="20">
        <f t="shared" si="8"/>
        <v>337816.81575449102</v>
      </c>
      <c r="X17" s="20">
        <f t="shared" si="8"/>
        <v>338199.18136690545</v>
      </c>
      <c r="Y17" s="20">
        <f t="shared" si="8"/>
        <v>258993</v>
      </c>
      <c r="Z17" s="20">
        <f t="shared" si="8"/>
        <v>79206.181366905497</v>
      </c>
      <c r="AA17" s="20">
        <f t="shared" si="8"/>
        <v>55953</v>
      </c>
      <c r="AB17" s="20">
        <f t="shared" si="8"/>
        <v>23253.181366905497</v>
      </c>
    </row>
    <row r="18" spans="1:28" x14ac:dyDescent="0.25">
      <c r="I18" s="25" t="s">
        <v>14</v>
      </c>
      <c r="J18" s="29">
        <f>J17*K18</f>
        <v>3.0986355736711211</v>
      </c>
      <c r="K18" s="29">
        <f>K17*L18</f>
        <v>1.5286219422799405</v>
      </c>
      <c r="L18" s="29">
        <f>L17*M18</f>
        <v>1.1820412693637929</v>
      </c>
      <c r="M18" s="29">
        <f>M17*N18</f>
        <v>1.0822525906119511</v>
      </c>
      <c r="N18" s="29">
        <f>N17*O18</f>
        <v>1.0313130870381966</v>
      </c>
      <c r="O18" s="29">
        <v>1.01</v>
      </c>
      <c r="P18" s="13"/>
      <c r="Q18" s="13"/>
      <c r="R18" s="13"/>
      <c r="S18" s="13"/>
    </row>
    <row r="19" spans="1:28" x14ac:dyDescent="0.25">
      <c r="I19" s="23"/>
      <c r="J19" s="24"/>
      <c r="K19" s="24"/>
      <c r="L19" s="24"/>
      <c r="M19" s="24"/>
      <c r="N19" s="24"/>
      <c r="O19" s="24"/>
    </row>
    <row r="20" spans="1:28" x14ac:dyDescent="0.25">
      <c r="A20" s="6" t="s">
        <v>23</v>
      </c>
      <c r="I20" s="6" t="s">
        <v>66</v>
      </c>
      <c r="J20" s="24"/>
      <c r="K20" s="24"/>
      <c r="L20" s="24"/>
      <c r="M20" s="24"/>
      <c r="N20" s="24"/>
      <c r="O20" s="24"/>
    </row>
    <row r="21" spans="1:28" x14ac:dyDescent="0.25">
      <c r="A21" s="13" t="s">
        <v>56</v>
      </c>
      <c r="B21" s="45" t="s">
        <v>54</v>
      </c>
      <c r="C21" s="45"/>
      <c r="D21" s="45"/>
      <c r="E21" s="45"/>
      <c r="F21" s="45"/>
      <c r="G21" s="45"/>
      <c r="I21" s="14" t="s">
        <v>60</v>
      </c>
      <c r="J21" s="45" t="s">
        <v>54</v>
      </c>
      <c r="K21" s="45"/>
      <c r="L21" s="45"/>
      <c r="M21" s="45"/>
      <c r="N21" s="45"/>
      <c r="O21" s="45"/>
      <c r="P21" s="14"/>
      <c r="Q21" s="14"/>
      <c r="R21" s="14"/>
      <c r="S21" s="14"/>
    </row>
    <row r="22" spans="1:28" ht="45" x14ac:dyDescent="0.25">
      <c r="A22" s="15" t="s">
        <v>6</v>
      </c>
      <c r="B22" s="13">
        <v>12</v>
      </c>
      <c r="C22" s="13">
        <f>B22+12</f>
        <v>24</v>
      </c>
      <c r="D22" s="13">
        <f>C22+12</f>
        <v>36</v>
      </c>
      <c r="E22" s="13">
        <f>D22+12</f>
        <v>48</v>
      </c>
      <c r="F22" s="13">
        <f>E22+12</f>
        <v>60</v>
      </c>
      <c r="G22" s="13">
        <f>F22+12</f>
        <v>72</v>
      </c>
      <c r="I22" s="15" t="s">
        <v>6</v>
      </c>
      <c r="J22" s="14" t="s">
        <v>7</v>
      </c>
      <c r="K22" s="14" t="s">
        <v>8</v>
      </c>
      <c r="L22" s="14" t="s">
        <v>9</v>
      </c>
      <c r="M22" s="14" t="s">
        <v>10</v>
      </c>
      <c r="N22" s="14" t="s">
        <v>11</v>
      </c>
      <c r="O22" s="14" t="s">
        <v>12</v>
      </c>
      <c r="P22" s="14"/>
      <c r="Q22" s="15" t="s">
        <v>15</v>
      </c>
      <c r="R22" s="15" t="s">
        <v>16</v>
      </c>
      <c r="S22" s="15" t="s">
        <v>17</v>
      </c>
    </row>
    <row r="23" spans="1:28" x14ac:dyDescent="0.25">
      <c r="A23" s="14"/>
      <c r="B23" s="13"/>
      <c r="C23" s="13"/>
      <c r="D23" s="13"/>
      <c r="E23" s="13"/>
      <c r="F23" s="13"/>
      <c r="G23" s="13"/>
      <c r="I23" s="14"/>
      <c r="J23" s="14"/>
      <c r="K23" s="14"/>
      <c r="L23" s="14"/>
      <c r="M23" s="14"/>
      <c r="N23" s="14"/>
      <c r="O23" s="14"/>
      <c r="P23" s="14"/>
      <c r="Q23" s="14"/>
      <c r="R23" s="14"/>
      <c r="S23" s="14"/>
    </row>
    <row r="24" spans="1:28" x14ac:dyDescent="0.25">
      <c r="A24" s="14" t="s">
        <v>0</v>
      </c>
      <c r="B24" s="2">
        <v>19995</v>
      </c>
      <c r="C24" s="2">
        <v>13320</v>
      </c>
      <c r="D24" s="2">
        <v>6170</v>
      </c>
      <c r="E24" s="2">
        <v>3460</v>
      </c>
      <c r="F24" s="2">
        <v>1301</v>
      </c>
      <c r="G24" s="2">
        <v>354</v>
      </c>
      <c r="I24" s="14" t="s">
        <v>0</v>
      </c>
      <c r="J24" s="16">
        <f>C36/B36</f>
        <v>1.2575920985411817</v>
      </c>
      <c r="K24" s="16">
        <f>D36/C36</f>
        <v>1.0695102685624012</v>
      </c>
      <c r="L24" s="16">
        <f>E36/D36</f>
        <v>1.0329394387001478</v>
      </c>
      <c r="M24" s="16">
        <f>F36/E36</f>
        <v>1.0053114338828624</v>
      </c>
      <c r="N24" s="16">
        <f>G36/F36</f>
        <v>1.0013005222409623</v>
      </c>
      <c r="O24" s="16"/>
      <c r="P24" s="14"/>
      <c r="Q24" s="17">
        <f>G36</f>
        <v>49275</v>
      </c>
      <c r="R24" s="18">
        <f>O32</f>
        <v>1.0009999999999999</v>
      </c>
      <c r="S24" s="19">
        <f>Q24*R24</f>
        <v>49324.274999999994</v>
      </c>
    </row>
    <row r="25" spans="1:28" x14ac:dyDescent="0.25">
      <c r="A25" s="14" t="s">
        <v>1</v>
      </c>
      <c r="B25" s="2">
        <v>20671</v>
      </c>
      <c r="C25" s="2">
        <v>14478</v>
      </c>
      <c r="D25" s="2">
        <v>6434</v>
      </c>
      <c r="E25" s="2">
        <v>3335</v>
      </c>
      <c r="F25" s="2">
        <v>1410</v>
      </c>
      <c r="G25" s="2"/>
      <c r="I25" s="14" t="s">
        <v>1</v>
      </c>
      <c r="J25" s="16">
        <f>C37/B37</f>
        <v>1.2946885808510067</v>
      </c>
      <c r="K25" s="16">
        <f>D37/C37</f>
        <v>1.0405069582504971</v>
      </c>
      <c r="L25" s="16">
        <f>E37/D37</f>
        <v>1.0185295756707269</v>
      </c>
      <c r="M25" s="16">
        <f>F37/E37</f>
        <v>1.0050219833903273</v>
      </c>
      <c r="N25" s="16"/>
      <c r="O25" s="16"/>
      <c r="P25" s="14"/>
      <c r="Q25" s="17">
        <f>F37</f>
        <v>51432</v>
      </c>
      <c r="R25" s="18">
        <f>N32</f>
        <v>1.0023018227632032</v>
      </c>
      <c r="S25" s="19">
        <f t="shared" ref="S25:S29" si="9">Q25*R25</f>
        <v>51550.387348357071</v>
      </c>
    </row>
    <row r="26" spans="1:28" x14ac:dyDescent="0.25">
      <c r="A26" s="14" t="s">
        <v>2</v>
      </c>
      <c r="B26" s="2">
        <v>24147</v>
      </c>
      <c r="C26" s="2">
        <v>16200</v>
      </c>
      <c r="D26" s="2">
        <v>7166</v>
      </c>
      <c r="E26" s="2">
        <v>3866</v>
      </c>
      <c r="F26" s="2"/>
      <c r="G26" s="2"/>
      <c r="I26" s="14" t="s">
        <v>2</v>
      </c>
      <c r="J26" s="16">
        <f>C38/B38</f>
        <v>1.2725522934928806</v>
      </c>
      <c r="K26" s="16">
        <f>D38/C38</f>
        <v>1.02250569476082</v>
      </c>
      <c r="L26" s="16">
        <f>E38/D38</f>
        <v>1.0118517198360364</v>
      </c>
      <c r="M26" s="16"/>
      <c r="N26" s="16"/>
      <c r="O26" s="16"/>
      <c r="P26" s="14"/>
      <c r="Q26" s="17">
        <f>E38</f>
        <v>56775</v>
      </c>
      <c r="R26" s="18">
        <f>M32</f>
        <v>1.0074804242473485</v>
      </c>
      <c r="S26" s="19">
        <f t="shared" si="9"/>
        <v>57199.70108664321</v>
      </c>
    </row>
    <row r="27" spans="1:28" x14ac:dyDescent="0.25">
      <c r="A27" s="14" t="s">
        <v>3</v>
      </c>
      <c r="B27" s="2">
        <v>23788</v>
      </c>
      <c r="C27" s="2">
        <v>15631</v>
      </c>
      <c r="D27" s="2">
        <v>6667</v>
      </c>
      <c r="E27" s="2"/>
      <c r="F27" s="2"/>
      <c r="G27" s="2"/>
      <c r="I27" s="14" t="s">
        <v>3</v>
      </c>
      <c r="J27" s="16">
        <f>C39/B39</f>
        <v>1.2424358666986335</v>
      </c>
      <c r="K27" s="16">
        <f>D39/C39</f>
        <v>1.0235614217899733</v>
      </c>
      <c r="L27" s="16"/>
      <c r="M27" s="16"/>
      <c r="N27" s="16"/>
      <c r="O27" s="16"/>
      <c r="P27" s="14"/>
      <c r="Q27" s="17">
        <f>D39</f>
        <v>53043</v>
      </c>
      <c r="R27" s="18">
        <f>L32</f>
        <v>1.0287452243014927</v>
      </c>
      <c r="S27" s="19">
        <f t="shared" si="9"/>
        <v>54567.73293262408</v>
      </c>
    </row>
    <row r="28" spans="1:28" x14ac:dyDescent="0.25">
      <c r="A28" s="14" t="s">
        <v>4</v>
      </c>
      <c r="B28" s="2">
        <v>24935</v>
      </c>
      <c r="C28" s="2">
        <v>17221</v>
      </c>
      <c r="D28" s="2"/>
      <c r="E28" s="2"/>
      <c r="F28" s="2"/>
      <c r="G28" s="2"/>
      <c r="I28" s="14" t="s">
        <v>4</v>
      </c>
      <c r="J28" s="16">
        <f>C40/B40</f>
        <v>1.2763474924147777</v>
      </c>
      <c r="K28" s="16"/>
      <c r="L28" s="16"/>
      <c r="M28" s="16"/>
      <c r="N28" s="16"/>
      <c r="O28" s="16"/>
      <c r="P28" s="14"/>
      <c r="Q28" s="17">
        <f>C40</f>
        <v>57211</v>
      </c>
      <c r="R28" s="18">
        <f>K32</f>
        <v>1.0688879800074009</v>
      </c>
      <c r="S28" s="19">
        <f t="shared" si="9"/>
        <v>61152.150224203411</v>
      </c>
    </row>
    <row r="29" spans="1:28" x14ac:dyDescent="0.25">
      <c r="A29" s="14" t="s">
        <v>5</v>
      </c>
      <c r="B29" s="2">
        <v>26435</v>
      </c>
      <c r="C29" s="2"/>
      <c r="D29" s="2"/>
      <c r="E29" s="2"/>
      <c r="F29" s="2"/>
      <c r="G29" s="2"/>
      <c r="I29" s="14" t="s">
        <v>5</v>
      </c>
      <c r="J29" s="16"/>
      <c r="K29" s="16"/>
      <c r="L29" s="16"/>
      <c r="M29" s="16"/>
      <c r="N29" s="16"/>
      <c r="O29" s="16"/>
      <c r="P29" s="14"/>
      <c r="Q29" s="17">
        <f>B41</f>
        <v>47210</v>
      </c>
      <c r="R29" s="18">
        <f>J32</f>
        <v>1.3561230494103629</v>
      </c>
      <c r="S29" s="19">
        <f t="shared" si="9"/>
        <v>64022.569162663232</v>
      </c>
    </row>
    <row r="30" spans="1:28" x14ac:dyDescent="0.25">
      <c r="I30" s="14"/>
      <c r="J30" s="16"/>
      <c r="K30" s="16"/>
      <c r="L30" s="16"/>
      <c r="M30" s="16"/>
      <c r="N30" s="16"/>
      <c r="O30" s="16"/>
      <c r="P30" s="14"/>
      <c r="Q30" s="17"/>
      <c r="R30" s="14"/>
      <c r="S30" s="14"/>
    </row>
    <row r="31" spans="1:28" x14ac:dyDescent="0.25">
      <c r="I31" s="14" t="s">
        <v>13</v>
      </c>
      <c r="J31" s="18">
        <f>AVERAGE(J24:J28)</f>
        <v>1.2687232663996961</v>
      </c>
      <c r="K31" s="18">
        <f>AVERAGE(K24:K28)</f>
        <v>1.039021085840923</v>
      </c>
      <c r="L31" s="18">
        <f>AVERAGE(L24:L28)</f>
        <v>1.0211069114023037</v>
      </c>
      <c r="M31" s="18">
        <f>AVERAGE(M24:M28)</f>
        <v>1.0051667086365947</v>
      </c>
      <c r="N31" s="18">
        <f>AVERAGE(N24:N28)</f>
        <v>1.0013005222409623</v>
      </c>
      <c r="O31" s="14"/>
      <c r="P31" s="14"/>
      <c r="Q31" s="14"/>
      <c r="R31" s="14"/>
      <c r="S31" s="14"/>
    </row>
    <row r="32" spans="1:28" x14ac:dyDescent="0.25">
      <c r="A32" s="6" t="s">
        <v>64</v>
      </c>
      <c r="I32" s="14" t="s">
        <v>14</v>
      </c>
      <c r="J32" s="18">
        <f>J31*K32</f>
        <v>1.3561230494103629</v>
      </c>
      <c r="K32" s="18">
        <f>K31*L32</f>
        <v>1.0688879800074009</v>
      </c>
      <c r="L32" s="18">
        <f>L31*M32</f>
        <v>1.0287452243014927</v>
      </c>
      <c r="M32" s="18">
        <f>M31*N32</f>
        <v>1.0074804242473485</v>
      </c>
      <c r="N32" s="18">
        <f>N31*O32</f>
        <v>1.0023018227632032</v>
      </c>
      <c r="O32" s="18">
        <v>1.0009999999999999</v>
      </c>
      <c r="P32" s="14"/>
      <c r="Q32" s="14"/>
      <c r="R32" s="14"/>
      <c r="S32" s="14"/>
    </row>
    <row r="33" spans="1:15" x14ac:dyDescent="0.25">
      <c r="A33" s="13" t="s">
        <v>57</v>
      </c>
      <c r="B33" s="46" t="s">
        <v>54</v>
      </c>
      <c r="C33" s="47"/>
      <c r="D33" s="47"/>
      <c r="E33" s="47"/>
      <c r="F33" s="47"/>
      <c r="G33" s="48"/>
      <c r="I33" s="23"/>
      <c r="J33" s="24"/>
      <c r="K33" s="24"/>
      <c r="L33" s="24"/>
      <c r="M33" s="24"/>
      <c r="N33" s="24"/>
      <c r="O33" s="24"/>
    </row>
    <row r="34" spans="1:15" ht="30" x14ac:dyDescent="0.25">
      <c r="A34" s="15" t="s">
        <v>6</v>
      </c>
      <c r="B34" s="13">
        <v>12</v>
      </c>
      <c r="C34" s="13">
        <f>B34+12</f>
        <v>24</v>
      </c>
      <c r="D34" s="13">
        <f>C34+12</f>
        <v>36</v>
      </c>
      <c r="E34" s="13">
        <f>D34+12</f>
        <v>48</v>
      </c>
      <c r="F34" s="13">
        <f>E34+12</f>
        <v>60</v>
      </c>
      <c r="G34" s="13">
        <f>F34+12</f>
        <v>72</v>
      </c>
    </row>
    <row r="35" spans="1:15" x14ac:dyDescent="0.25">
      <c r="A35" s="14"/>
      <c r="B35" s="13"/>
      <c r="C35" s="13"/>
      <c r="D35" s="13"/>
      <c r="E35" s="13"/>
      <c r="F35" s="13"/>
      <c r="G35" s="13"/>
    </row>
    <row r="36" spans="1:15" x14ac:dyDescent="0.25">
      <c r="A36" s="14" t="s">
        <v>0</v>
      </c>
      <c r="B36" s="20">
        <f t="shared" ref="B36:G36" si="10">B10+B24</f>
        <v>35234</v>
      </c>
      <c r="C36" s="20">
        <f t="shared" si="10"/>
        <v>44310</v>
      </c>
      <c r="D36" s="20">
        <f t="shared" si="10"/>
        <v>47390</v>
      </c>
      <c r="E36" s="20">
        <f t="shared" si="10"/>
        <v>48951</v>
      </c>
      <c r="F36" s="20">
        <f t="shared" si="10"/>
        <v>49211</v>
      </c>
      <c r="G36" s="20">
        <f t="shared" si="10"/>
        <v>49275</v>
      </c>
    </row>
    <row r="37" spans="1:15" x14ac:dyDescent="0.25">
      <c r="A37" s="14" t="s">
        <v>1</v>
      </c>
      <c r="B37" s="20">
        <f>B11+B25</f>
        <v>37297</v>
      </c>
      <c r="C37" s="20">
        <f>C11+C25</f>
        <v>48288</v>
      </c>
      <c r="D37" s="20">
        <f>D11+D25</f>
        <v>50244</v>
      </c>
      <c r="E37" s="20">
        <f>E11+E25</f>
        <v>51175</v>
      </c>
      <c r="F37" s="20">
        <f>F11+F25</f>
        <v>51432</v>
      </c>
      <c r="G37" s="20"/>
    </row>
    <row r="38" spans="1:15" x14ac:dyDescent="0.25">
      <c r="A38" s="14" t="s">
        <v>2</v>
      </c>
      <c r="B38" s="20">
        <f>B12+B26</f>
        <v>43122</v>
      </c>
      <c r="C38" s="20">
        <f>C12+C26</f>
        <v>54875</v>
      </c>
      <c r="D38" s="20">
        <f>D12+D26</f>
        <v>56110</v>
      </c>
      <c r="E38" s="20">
        <f>E12+E26</f>
        <v>56775</v>
      </c>
      <c r="F38" s="20"/>
      <c r="G38" s="20"/>
    </row>
    <row r="39" spans="1:15" x14ac:dyDescent="0.25">
      <c r="A39" s="14" t="s">
        <v>3</v>
      </c>
      <c r="B39" s="20">
        <f>B13+B27</f>
        <v>41710</v>
      </c>
      <c r="C39" s="20">
        <f>C13+C27</f>
        <v>51822</v>
      </c>
      <c r="D39" s="20">
        <f>D13+D27</f>
        <v>53043</v>
      </c>
      <c r="E39" s="20"/>
      <c r="F39" s="20"/>
      <c r="G39" s="20"/>
    </row>
    <row r="40" spans="1:15" x14ac:dyDescent="0.25">
      <c r="A40" s="14" t="s">
        <v>4</v>
      </c>
      <c r="B40" s="20">
        <f>B14+B28</f>
        <v>44824</v>
      </c>
      <c r="C40" s="20">
        <f>C14+C28</f>
        <v>57211</v>
      </c>
      <c r="D40" s="20"/>
      <c r="E40" s="20"/>
      <c r="F40" s="20"/>
      <c r="G40" s="20"/>
    </row>
    <row r="41" spans="1:15" x14ac:dyDescent="0.25">
      <c r="A41" s="14" t="s">
        <v>5</v>
      </c>
      <c r="B41" s="20">
        <f>B15+B29</f>
        <v>47210</v>
      </c>
      <c r="C41" s="20"/>
      <c r="D41" s="20"/>
      <c r="E41" s="20"/>
      <c r="F41" s="20"/>
      <c r="G41" s="20"/>
    </row>
  </sheetData>
  <mergeCells count="5">
    <mergeCell ref="J21:O21"/>
    <mergeCell ref="B7:G7"/>
    <mergeCell ref="J7:O7"/>
    <mergeCell ref="B21:G21"/>
    <mergeCell ref="B33:G3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2"/>
  <sheetViews>
    <sheetView workbookViewId="0">
      <selection activeCell="A6" sqref="A6"/>
    </sheetView>
  </sheetViews>
  <sheetFormatPr defaultColWidth="8.7109375" defaultRowHeight="15" x14ac:dyDescent="0.25"/>
  <cols>
    <col min="1" max="8" width="10.7109375" style="7" customWidth="1"/>
    <col min="9" max="16384" width="8.7109375" style="7"/>
  </cols>
  <sheetData>
    <row r="1" spans="1:8" x14ac:dyDescent="0.25">
      <c r="A1" s="8" t="s">
        <v>76</v>
      </c>
    </row>
    <row r="2" spans="1:8" x14ac:dyDescent="0.25">
      <c r="A2" s="1" t="s">
        <v>77</v>
      </c>
    </row>
    <row r="3" spans="1:8" x14ac:dyDescent="0.25">
      <c r="A3" s="10" t="s">
        <v>78</v>
      </c>
    </row>
    <row r="4" spans="1:8" x14ac:dyDescent="0.25">
      <c r="A4" s="11" t="s">
        <v>88</v>
      </c>
    </row>
    <row r="6" spans="1:8" ht="45" x14ac:dyDescent="0.25">
      <c r="A6" s="26" t="s">
        <v>6</v>
      </c>
      <c r="B6" s="26" t="s">
        <v>20</v>
      </c>
      <c r="C6" s="26" t="s">
        <v>21</v>
      </c>
      <c r="D6" s="26" t="s">
        <v>22</v>
      </c>
      <c r="E6" s="26" t="s">
        <v>26</v>
      </c>
      <c r="F6" s="26" t="s">
        <v>27</v>
      </c>
      <c r="G6" s="26" t="s">
        <v>29</v>
      </c>
      <c r="H6" s="26"/>
    </row>
    <row r="7" spans="1:8" x14ac:dyDescent="0.25">
      <c r="A7" s="21"/>
    </row>
    <row r="8" spans="1:8" x14ac:dyDescent="0.25">
      <c r="A8" s="21" t="s">
        <v>28</v>
      </c>
      <c r="E8" s="30">
        <v>1</v>
      </c>
      <c r="F8" s="31">
        <f>1/E8</f>
        <v>1</v>
      </c>
      <c r="G8" s="31">
        <f t="shared" ref="G8:G12" si="0">F8-F9</f>
        <v>9.0392429757444326E-3</v>
      </c>
    </row>
    <row r="9" spans="1:8" x14ac:dyDescent="0.25">
      <c r="A9" s="21" t="s">
        <v>0</v>
      </c>
      <c r="B9" s="22">
        <f>'IBNR Estimation'!X9</f>
        <v>49367.242499999993</v>
      </c>
      <c r="C9" s="22">
        <f>'IBNR Estimation'!Y9</f>
        <v>48921</v>
      </c>
      <c r="D9" s="22">
        <f>B9-C9</f>
        <v>446.24249999999302</v>
      </c>
      <c r="E9" s="30">
        <f t="shared" ref="E9:E13" si="1">B9/C9</f>
        <v>1.0091216962040841</v>
      </c>
      <c r="F9" s="31">
        <f>1/E9</f>
        <v>0.99096075702425557</v>
      </c>
      <c r="G9" s="31">
        <f t="shared" si="0"/>
        <v>2.0966270671098353E-2</v>
      </c>
      <c r="H9" s="22"/>
    </row>
    <row r="10" spans="1:8" x14ac:dyDescent="0.25">
      <c r="A10" s="21" t="s">
        <v>1</v>
      </c>
      <c r="B10" s="22">
        <f>'IBNR Estimation'!X10</f>
        <v>51569.365294090865</v>
      </c>
      <c r="C10" s="22">
        <f>'IBNR Estimation'!Y10</f>
        <v>50022</v>
      </c>
      <c r="D10" s="22">
        <f t="shared" ref="D10:D14" si="2">B10-C10</f>
        <v>1547.3652940908651</v>
      </c>
      <c r="E10" s="30">
        <f t="shared" si="1"/>
        <v>1.0309336950559926</v>
      </c>
      <c r="F10" s="31">
        <f t="shared" ref="F10:F13" si="3">1/E10</f>
        <v>0.96999448635315721</v>
      </c>
      <c r="G10" s="31">
        <f t="shared" si="0"/>
        <v>4.5501718941094116E-2</v>
      </c>
      <c r="H10" s="22"/>
    </row>
    <row r="11" spans="1:8" x14ac:dyDescent="0.25">
      <c r="A11" s="21" t="s">
        <v>2</v>
      </c>
      <c r="B11" s="22">
        <f>'IBNR Estimation'!X11</f>
        <v>57230.301701665463</v>
      </c>
      <c r="C11" s="22">
        <f>'IBNR Estimation'!Y11</f>
        <v>52909</v>
      </c>
      <c r="D11" s="22">
        <f t="shared" si="2"/>
        <v>4321.301701665463</v>
      </c>
      <c r="E11" s="30">
        <f t="shared" si="1"/>
        <v>1.081674227478604</v>
      </c>
      <c r="F11" s="31">
        <f t="shared" si="3"/>
        <v>0.9244927674120631</v>
      </c>
      <c r="G11" s="31">
        <f t="shared" si="0"/>
        <v>7.6560370684257584E-2</v>
      </c>
      <c r="H11" s="22"/>
    </row>
    <row r="12" spans="1:8" x14ac:dyDescent="0.25">
      <c r="A12" s="21" t="s">
        <v>3</v>
      </c>
      <c r="B12" s="22">
        <f>'IBNR Estimation'!X12</f>
        <v>54693.03942031967</v>
      </c>
      <c r="C12" s="22">
        <f>'IBNR Estimation'!Y12</f>
        <v>46376</v>
      </c>
      <c r="D12" s="22">
        <f t="shared" si="2"/>
        <v>8317.0394203196702</v>
      </c>
      <c r="E12" s="30">
        <f t="shared" si="1"/>
        <v>1.1793393009384092</v>
      </c>
      <c r="F12" s="31">
        <f t="shared" si="3"/>
        <v>0.84793239672780552</v>
      </c>
      <c r="G12" s="31">
        <f t="shared" si="0"/>
        <v>0.1938690926668486</v>
      </c>
      <c r="H12" s="22"/>
    </row>
    <row r="13" spans="1:8" x14ac:dyDescent="0.25">
      <c r="A13" s="21" t="s">
        <v>4</v>
      </c>
      <c r="B13" s="22">
        <f>'IBNR Estimation'!X13</f>
        <v>61140.870847989121</v>
      </c>
      <c r="C13" s="22">
        <f>'IBNR Estimation'!Y13</f>
        <v>39990</v>
      </c>
      <c r="D13" s="22">
        <f t="shared" si="2"/>
        <v>21150.870847989121</v>
      </c>
      <c r="E13" s="30">
        <f t="shared" si="1"/>
        <v>1.5289039971990277</v>
      </c>
      <c r="F13" s="31">
        <f t="shared" si="3"/>
        <v>0.65406330406095692</v>
      </c>
      <c r="G13" s="31">
        <f>F13-F14</f>
        <v>0.33045691471844707</v>
      </c>
      <c r="H13" s="22"/>
    </row>
    <row r="14" spans="1:8" x14ac:dyDescent="0.25">
      <c r="A14" s="21" t="s">
        <v>5</v>
      </c>
      <c r="B14" s="22">
        <f>'IBNR Estimation'!X14</f>
        <v>64198.361602840385</v>
      </c>
      <c r="C14" s="22">
        <f>'IBNR Estimation'!Y14</f>
        <v>20775</v>
      </c>
      <c r="D14" s="22">
        <f t="shared" si="2"/>
        <v>43423.361602840385</v>
      </c>
      <c r="E14" s="30">
        <f>B14/C14</f>
        <v>3.090173843698695</v>
      </c>
      <c r="F14" s="31">
        <f>1/E14</f>
        <v>0.32360638934250985</v>
      </c>
      <c r="G14" s="31">
        <f>F14</f>
        <v>0.32360638934250985</v>
      </c>
      <c r="H14" s="22"/>
    </row>
    <row r="15" spans="1:8" x14ac:dyDescent="0.25">
      <c r="A15" s="21"/>
      <c r="B15" s="22"/>
      <c r="C15" s="22"/>
      <c r="D15" s="22"/>
      <c r="E15" s="22"/>
      <c r="F15" s="22"/>
      <c r="G15" s="22"/>
      <c r="H15" s="22"/>
    </row>
    <row r="16" spans="1:8" x14ac:dyDescent="0.25">
      <c r="A16" s="21" t="s">
        <v>25</v>
      </c>
      <c r="B16" s="22">
        <f>SUM(B9:B14)</f>
        <v>338199.18136690545</v>
      </c>
      <c r="C16" s="22">
        <f>SUM(C9:C14)</f>
        <v>258993</v>
      </c>
      <c r="D16" s="22">
        <f>SUM(D9:D14)</f>
        <v>79206.181366905497</v>
      </c>
      <c r="E16" s="22"/>
      <c r="F16" s="22"/>
      <c r="G16" s="22"/>
      <c r="H16" s="22"/>
    </row>
    <row r="17" spans="1:8" x14ac:dyDescent="0.25">
      <c r="A17" s="6" t="s">
        <v>74</v>
      </c>
      <c r="B17" s="22"/>
      <c r="C17" s="22"/>
      <c r="D17" s="22"/>
      <c r="E17" s="22"/>
      <c r="F17" s="22"/>
      <c r="G17" s="22"/>
      <c r="H17" s="22"/>
    </row>
    <row r="18" spans="1:8" x14ac:dyDescent="0.25">
      <c r="A18" s="13"/>
      <c r="B18" s="13"/>
      <c r="C18" s="45" t="s">
        <v>30</v>
      </c>
      <c r="D18" s="45"/>
      <c r="E18" s="45"/>
      <c r="F18" s="45"/>
      <c r="G18" s="45"/>
      <c r="H18" s="45"/>
    </row>
    <row r="19" spans="1:8" ht="45" x14ac:dyDescent="0.25">
      <c r="A19" s="13"/>
      <c r="B19" s="15" t="s">
        <v>67</v>
      </c>
      <c r="C19" s="14" t="s">
        <v>31</v>
      </c>
      <c r="D19" s="14" t="s">
        <v>32</v>
      </c>
      <c r="E19" s="14" t="s">
        <v>33</v>
      </c>
      <c r="F19" s="14" t="s">
        <v>34</v>
      </c>
      <c r="G19" s="14" t="s">
        <v>35</v>
      </c>
      <c r="H19" s="14" t="s">
        <v>36</v>
      </c>
    </row>
    <row r="20" spans="1:8" x14ac:dyDescent="0.25">
      <c r="A20" s="13"/>
      <c r="B20" s="13"/>
      <c r="C20" s="13"/>
      <c r="D20" s="13"/>
      <c r="E20" s="13"/>
      <c r="F20" s="13"/>
      <c r="G20" s="13"/>
      <c r="H20" s="13"/>
    </row>
    <row r="21" spans="1:8" x14ac:dyDescent="0.25">
      <c r="A21" s="14" t="s">
        <v>0</v>
      </c>
      <c r="B21" s="20">
        <f>D9</f>
        <v>446.24249999999302</v>
      </c>
      <c r="C21" s="20">
        <f t="shared" ref="C21:C25" si="4">B9*G8</f>
        <v>446.24249999999694</v>
      </c>
      <c r="D21" s="20"/>
      <c r="E21" s="15"/>
      <c r="F21" s="15"/>
      <c r="G21" s="15"/>
      <c r="H21" s="15"/>
    </row>
    <row r="22" spans="1:8" x14ac:dyDescent="0.25">
      <c r="A22" s="14" t="s">
        <v>1</v>
      </c>
      <c r="B22" s="20">
        <f t="shared" ref="B22:B26" si="5">D10</f>
        <v>1547.3652940908651</v>
      </c>
      <c r="C22" s="20">
        <f t="shared" si="4"/>
        <v>1081.2172710926545</v>
      </c>
      <c r="D22" s="20">
        <f t="shared" ref="D22:D25" si="6">B10*G8</f>
        <v>466.14802299820957</v>
      </c>
      <c r="E22" s="13"/>
      <c r="F22" s="13"/>
      <c r="G22" s="13"/>
      <c r="H22" s="13"/>
    </row>
    <row r="23" spans="1:8" x14ac:dyDescent="0.25">
      <c r="A23" s="14" t="s">
        <v>2</v>
      </c>
      <c r="B23" s="20">
        <f t="shared" si="5"/>
        <v>4321.301701665463</v>
      </c>
      <c r="C23" s="20">
        <f t="shared" si="4"/>
        <v>2604.0771029432021</v>
      </c>
      <c r="D23" s="20">
        <f t="shared" si="6"/>
        <v>1199.9059960657387</v>
      </c>
      <c r="E23" s="20">
        <f>B11*G8</f>
        <v>517.31860265651414</v>
      </c>
      <c r="F23" s="20"/>
      <c r="G23" s="20"/>
      <c r="H23" s="20"/>
    </row>
    <row r="24" spans="1:8" x14ac:dyDescent="0.25">
      <c r="A24" s="14" t="s">
        <v>3</v>
      </c>
      <c r="B24" s="20">
        <f t="shared" si="5"/>
        <v>8317.0394203196702</v>
      </c>
      <c r="C24" s="20">
        <f t="shared" si="4"/>
        <v>4187.319371868386</v>
      </c>
      <c r="D24" s="20">
        <f t="shared" si="6"/>
        <v>2488.6273077375668</v>
      </c>
      <c r="E24" s="20">
        <f>B12*G9</f>
        <v>1146.7090683114743</v>
      </c>
      <c r="F24" s="20">
        <f>B12*G8</f>
        <v>494.38367240223795</v>
      </c>
      <c r="G24" s="20"/>
      <c r="H24" s="20"/>
    </row>
    <row r="25" spans="1:8" x14ac:dyDescent="0.25">
      <c r="A25" s="14" t="s">
        <v>4</v>
      </c>
      <c r="B25" s="20">
        <f t="shared" si="5"/>
        <v>21150.870847989121</v>
      </c>
      <c r="C25" s="20">
        <f t="shared" si="4"/>
        <v>11853.325156160625</v>
      </c>
      <c r="D25" s="20">
        <f t="shared" si="6"/>
        <v>4680.9677360803653</v>
      </c>
      <c r="E25" s="20">
        <f>B13*G10</f>
        <v>2782.0147211389358</v>
      </c>
      <c r="F25" s="20">
        <f>B13*G9</f>
        <v>1281.8960472656065</v>
      </c>
      <c r="G25" s="20">
        <f>B13*G8</f>
        <v>552.66718734358324</v>
      </c>
      <c r="H25" s="20"/>
    </row>
    <row r="26" spans="1:8" x14ac:dyDescent="0.25">
      <c r="A26" s="14" t="s">
        <v>5</v>
      </c>
      <c r="B26" s="20">
        <f t="shared" si="5"/>
        <v>43423.361602840385</v>
      </c>
      <c r="C26" s="20">
        <f>B14*G13</f>
        <v>21214.792505253852</v>
      </c>
      <c r="D26" s="20">
        <f>B14*G12</f>
        <v>12446.078114640917</v>
      </c>
      <c r="E26" s="20">
        <f>B14*G11</f>
        <v>4915.050361635469</v>
      </c>
      <c r="F26" s="20">
        <f>B14*G10</f>
        <v>2921.1358061311716</v>
      </c>
      <c r="G26" s="20">
        <f>B14*G9</f>
        <v>1346.000226006199</v>
      </c>
      <c r="H26" s="20">
        <f>G8*B14</f>
        <v>580.30458917277599</v>
      </c>
    </row>
    <row r="27" spans="1:8" x14ac:dyDescent="0.25">
      <c r="A27" s="13"/>
      <c r="B27" s="20"/>
      <c r="C27" s="20"/>
      <c r="D27" s="20"/>
      <c r="E27" s="20"/>
      <c r="F27" s="20"/>
      <c r="G27" s="20"/>
      <c r="H27" s="20"/>
    </row>
    <row r="28" spans="1:8" x14ac:dyDescent="0.25">
      <c r="A28" s="13" t="s">
        <v>25</v>
      </c>
      <c r="B28" s="20">
        <f t="shared" ref="B28:H28" si="7">SUM(B21:B26)</f>
        <v>79206.181366905497</v>
      </c>
      <c r="C28" s="20">
        <f t="shared" si="7"/>
        <v>41386.973907318723</v>
      </c>
      <c r="D28" s="20">
        <f t="shared" si="7"/>
        <v>21281.727177522796</v>
      </c>
      <c r="E28" s="20">
        <f t="shared" si="7"/>
        <v>9361.0927537423922</v>
      </c>
      <c r="F28" s="20">
        <f t="shared" si="7"/>
        <v>4697.415525799016</v>
      </c>
      <c r="G28" s="20">
        <f t="shared" si="7"/>
        <v>1898.6674133497822</v>
      </c>
      <c r="H28" s="20">
        <f t="shared" si="7"/>
        <v>580.30458917277599</v>
      </c>
    </row>
    <row r="29" spans="1:8" x14ac:dyDescent="0.25">
      <c r="A29" s="13"/>
      <c r="B29" s="13"/>
      <c r="C29" s="13"/>
      <c r="D29" s="13"/>
      <c r="E29" s="13"/>
      <c r="F29" s="13"/>
      <c r="G29" s="13"/>
      <c r="H29" s="13"/>
    </row>
    <row r="30" spans="1:8" x14ac:dyDescent="0.25">
      <c r="A30" s="13"/>
      <c r="B30" s="3" t="s">
        <v>37</v>
      </c>
      <c r="C30" s="27">
        <f>1/(1+0.05)^0.5</f>
        <v>0.97590007294853309</v>
      </c>
      <c r="D30" s="27">
        <f>1/(1+0.05)^1.5</f>
        <v>0.92942864090336497</v>
      </c>
      <c r="E30" s="27">
        <f>1/(1+0.05)^2.5</f>
        <v>0.88517013419368074</v>
      </c>
      <c r="F30" s="27">
        <f>1/(1+0.05)^3.5</f>
        <v>0.843019175422553</v>
      </c>
      <c r="G30" s="27">
        <f>1/(1+0.05)^4.5</f>
        <v>0.80287540516433631</v>
      </c>
      <c r="H30" s="27">
        <f>1/(1+0.05)^5.5</f>
        <v>0.7646432430136535</v>
      </c>
    </row>
    <row r="31" spans="1:8" x14ac:dyDescent="0.25">
      <c r="A31" s="46" t="s">
        <v>69</v>
      </c>
      <c r="B31" s="48"/>
      <c r="C31" s="20">
        <f t="shared" ref="C31:H31" si="8">C28*C30</f>
        <v>40389.55085527138</v>
      </c>
      <c r="D31" s="20">
        <f t="shared" si="8"/>
        <v>19779.846766681218</v>
      </c>
      <c r="E31" s="20">
        <f t="shared" si="8"/>
        <v>8286.159729029645</v>
      </c>
      <c r="F31" s="20">
        <f t="shared" si="8"/>
        <v>3960.0113631761847</v>
      </c>
      <c r="G31" s="20">
        <f t="shared" si="8"/>
        <v>1524.3933687655287</v>
      </c>
      <c r="H31" s="20">
        <f t="shared" si="8"/>
        <v>443.72598300077732</v>
      </c>
    </row>
    <row r="32" spans="1:8" ht="30" x14ac:dyDescent="0.25">
      <c r="A32" s="15" t="s">
        <v>68</v>
      </c>
      <c r="B32" s="20">
        <f>SUM(C31:H31)</f>
        <v>74383.688065924725</v>
      </c>
    </row>
  </sheetData>
  <mergeCells count="2">
    <mergeCell ref="C18:H18"/>
    <mergeCell ref="A31:B3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3"/>
  <sheetViews>
    <sheetView workbookViewId="0">
      <selection activeCell="B5" sqref="B5"/>
    </sheetView>
  </sheetViews>
  <sheetFormatPr defaultColWidth="8.7109375" defaultRowHeight="15" x14ac:dyDescent="0.25"/>
  <cols>
    <col min="1" max="1" width="24.140625" style="7" customWidth="1"/>
    <col min="2" max="8" width="10.7109375" style="7" customWidth="1"/>
    <col min="9" max="16384" width="8.7109375" style="7"/>
  </cols>
  <sheetData>
    <row r="1" spans="1:8" x14ac:dyDescent="0.25">
      <c r="A1" s="8" t="s">
        <v>76</v>
      </c>
    </row>
    <row r="2" spans="1:8" x14ac:dyDescent="0.25">
      <c r="A2" s="1" t="s">
        <v>77</v>
      </c>
    </row>
    <row r="3" spans="1:8" x14ac:dyDescent="0.25">
      <c r="A3" s="10" t="s">
        <v>78</v>
      </c>
    </row>
    <row r="4" spans="1:8" x14ac:dyDescent="0.25">
      <c r="A4" s="11" t="s">
        <v>88</v>
      </c>
    </row>
    <row r="6" spans="1:8" x14ac:dyDescent="0.25">
      <c r="A6" s="6" t="s">
        <v>75</v>
      </c>
    </row>
    <row r="7" spans="1:8" x14ac:dyDescent="0.25">
      <c r="A7" s="13" t="s">
        <v>71</v>
      </c>
      <c r="B7" s="2">
        <v>70000</v>
      </c>
      <c r="C7" s="13"/>
      <c r="D7" s="13"/>
      <c r="E7" s="49" t="s">
        <v>39</v>
      </c>
      <c r="F7" s="50"/>
      <c r="G7" s="51"/>
      <c r="H7" s="4">
        <v>0.95</v>
      </c>
    </row>
    <row r="8" spans="1:8" x14ac:dyDescent="0.25">
      <c r="A8" s="13" t="s">
        <v>38</v>
      </c>
      <c r="B8" s="2">
        <f>B7*0.225</f>
        <v>15750</v>
      </c>
      <c r="C8" s="13"/>
      <c r="D8" s="13"/>
      <c r="E8" s="49" t="s">
        <v>40</v>
      </c>
      <c r="F8" s="50"/>
      <c r="G8" s="51"/>
      <c r="H8" s="4">
        <v>0.02</v>
      </c>
    </row>
    <row r="9" spans="1:8" x14ac:dyDescent="0.25">
      <c r="A9" s="13"/>
      <c r="B9" s="13"/>
      <c r="C9" s="13"/>
      <c r="D9" s="13"/>
      <c r="E9" s="13"/>
      <c r="F9" s="13"/>
      <c r="G9" s="13"/>
      <c r="H9" s="13"/>
    </row>
    <row r="10" spans="1:8" x14ac:dyDescent="0.25">
      <c r="A10" s="13" t="s">
        <v>73</v>
      </c>
      <c r="B10" s="13">
        <v>1</v>
      </c>
      <c r="C10" s="13">
        <f>B10+1</f>
        <v>2</v>
      </c>
      <c r="D10" s="13">
        <f t="shared" ref="D10:H10" si="0">C10+1</f>
        <v>3</v>
      </c>
      <c r="E10" s="13">
        <f t="shared" si="0"/>
        <v>4</v>
      </c>
      <c r="F10" s="13">
        <f t="shared" si="0"/>
        <v>5</v>
      </c>
      <c r="G10" s="13">
        <f t="shared" si="0"/>
        <v>6</v>
      </c>
      <c r="H10" s="13">
        <f t="shared" si="0"/>
        <v>7</v>
      </c>
    </row>
    <row r="11" spans="1:8" x14ac:dyDescent="0.25">
      <c r="A11" s="13" t="s">
        <v>41</v>
      </c>
      <c r="B11" s="32">
        <f>Discounting!G14</f>
        <v>0.32360638934250985</v>
      </c>
      <c r="C11" s="32">
        <f>Discounting!G13</f>
        <v>0.33045691471844707</v>
      </c>
      <c r="D11" s="32">
        <f>Discounting!G12</f>
        <v>0.1938690926668486</v>
      </c>
      <c r="E11" s="32">
        <f>Discounting!G11</f>
        <v>7.6560370684257584E-2</v>
      </c>
      <c r="F11" s="32">
        <f>Discounting!G10</f>
        <v>4.5501718941094116E-2</v>
      </c>
      <c r="G11" s="32">
        <f>Discounting!G9</f>
        <v>2.0966270671098353E-2</v>
      </c>
      <c r="H11" s="32">
        <f>Discounting!G8</f>
        <v>9.0392429757444326E-3</v>
      </c>
    </row>
    <row r="12" spans="1:8" x14ac:dyDescent="0.25">
      <c r="A12" s="13"/>
      <c r="B12" s="32"/>
      <c r="C12" s="13"/>
      <c r="D12" s="13"/>
      <c r="E12" s="13"/>
      <c r="F12" s="13"/>
      <c r="G12" s="13"/>
      <c r="H12" s="13"/>
    </row>
    <row r="13" spans="1:8" ht="45" x14ac:dyDescent="0.25">
      <c r="A13" s="13"/>
      <c r="B13" s="33" t="s">
        <v>43</v>
      </c>
      <c r="C13" s="33" t="s">
        <v>46</v>
      </c>
      <c r="D13" s="33" t="s">
        <v>44</v>
      </c>
      <c r="E13" s="33" t="s">
        <v>45</v>
      </c>
      <c r="F13" s="5" t="s">
        <v>72</v>
      </c>
      <c r="G13" s="33" t="s">
        <v>47</v>
      </c>
      <c r="H13" s="33"/>
    </row>
    <row r="14" spans="1:8" x14ac:dyDescent="0.25">
      <c r="A14" s="13" t="s">
        <v>42</v>
      </c>
      <c r="B14" s="20">
        <f>B7-B8</f>
        <v>54250</v>
      </c>
      <c r="C14" s="20">
        <f>B$11*B$7*H7</f>
        <v>21519.824891276905</v>
      </c>
      <c r="D14" s="20">
        <f t="shared" ref="D14:D20" si="1">H$8/H$7*C14</f>
        <v>453.04894507951383</v>
      </c>
      <c r="E14" s="20">
        <f>AVERAGE(B14,B14-C14-D14)</f>
        <v>43263.563081821791</v>
      </c>
      <c r="F14" s="20">
        <f>MAX(E14*0.03,0)</f>
        <v>1297.9068924546536</v>
      </c>
      <c r="G14" s="20">
        <f>B14-C14-D14+F14</f>
        <v>33575.033056098233</v>
      </c>
      <c r="H14" s="20"/>
    </row>
    <row r="15" spans="1:8" x14ac:dyDescent="0.25">
      <c r="A15" s="13"/>
      <c r="B15" s="20">
        <f>G14</f>
        <v>33575.033056098233</v>
      </c>
      <c r="C15" s="20">
        <f>C$11*B$7*H7</f>
        <v>21975.384828776729</v>
      </c>
      <c r="D15" s="20">
        <f t="shared" si="1"/>
        <v>462.63968060582596</v>
      </c>
      <c r="E15" s="20">
        <f t="shared" ref="E15:E20" si="2">AVERAGE(B15,B15-C15-D15)</f>
        <v>22356.020801406958</v>
      </c>
      <c r="F15" s="20">
        <f t="shared" ref="F15:F20" si="3">MAX(E15*0.03,0)</f>
        <v>670.68062404220871</v>
      </c>
      <c r="G15" s="20">
        <f t="shared" ref="G15:G20" si="4">B15-C15-D15+F15</f>
        <v>11807.689170757887</v>
      </c>
      <c r="H15" s="20"/>
    </row>
    <row r="16" spans="1:8" x14ac:dyDescent="0.25">
      <c r="A16" s="13"/>
      <c r="B16" s="20">
        <f t="shared" ref="B16:B20" si="5">G15</f>
        <v>11807.689170757887</v>
      </c>
      <c r="C16" s="20">
        <f>D$11*B$7*H7</f>
        <v>12892.294662345432</v>
      </c>
      <c r="D16" s="20">
        <f t="shared" si="1"/>
        <v>271.41672973358806</v>
      </c>
      <c r="E16" s="20">
        <f t="shared" si="2"/>
        <v>5225.8334747183771</v>
      </c>
      <c r="F16" s="20">
        <f t="shared" si="3"/>
        <v>156.7750042415513</v>
      </c>
      <c r="G16" s="20">
        <f t="shared" si="4"/>
        <v>-1199.2472170795813</v>
      </c>
      <c r="H16" s="20"/>
    </row>
    <row r="17" spans="1:8" x14ac:dyDescent="0.25">
      <c r="A17" s="13"/>
      <c r="B17" s="20">
        <f t="shared" si="5"/>
        <v>-1199.2472170795813</v>
      </c>
      <c r="C17" s="20">
        <f>E$11*B$7*H7</f>
        <v>5091.2646505031289</v>
      </c>
      <c r="D17" s="20">
        <f t="shared" si="1"/>
        <v>107.18451895796062</v>
      </c>
      <c r="E17" s="20">
        <f t="shared" si="2"/>
        <v>-3798.4718018101266</v>
      </c>
      <c r="F17" s="20">
        <f t="shared" si="3"/>
        <v>0</v>
      </c>
      <c r="G17" s="20">
        <f t="shared" si="4"/>
        <v>-6397.6963865406715</v>
      </c>
      <c r="H17" s="20"/>
    </row>
    <row r="18" spans="1:8" x14ac:dyDescent="0.25">
      <c r="A18" s="13"/>
      <c r="B18" s="20">
        <f t="shared" si="5"/>
        <v>-6397.6963865406715</v>
      </c>
      <c r="C18" s="20">
        <f>F$11*B$7*H7</f>
        <v>3025.8643095827588</v>
      </c>
      <c r="D18" s="20">
        <f t="shared" si="1"/>
        <v>63.70240651753177</v>
      </c>
      <c r="E18" s="20">
        <f t="shared" si="2"/>
        <v>-7942.4797445908171</v>
      </c>
      <c r="F18" s="20">
        <f t="shared" si="3"/>
        <v>0</v>
      </c>
      <c r="G18" s="20">
        <f t="shared" si="4"/>
        <v>-9487.2631026409617</v>
      </c>
      <c r="H18" s="20"/>
    </row>
    <row r="19" spans="1:8" x14ac:dyDescent="0.25">
      <c r="A19" s="13"/>
      <c r="B19" s="20">
        <f t="shared" si="5"/>
        <v>-9487.2631026409617</v>
      </c>
      <c r="C19" s="20">
        <f>G$11*B$7*H7</f>
        <v>1394.2569996280404</v>
      </c>
      <c r="D19" s="20">
        <f t="shared" si="1"/>
        <v>29.352778939537696</v>
      </c>
      <c r="E19" s="20">
        <f t="shared" si="2"/>
        <v>-10199.06799192475</v>
      </c>
      <c r="F19" s="20">
        <f t="shared" si="3"/>
        <v>0</v>
      </c>
      <c r="G19" s="20">
        <f t="shared" si="4"/>
        <v>-10910.872881208539</v>
      </c>
      <c r="H19" s="20"/>
    </row>
    <row r="20" spans="1:8" x14ac:dyDescent="0.25">
      <c r="A20" s="13"/>
      <c r="B20" s="20">
        <f t="shared" si="5"/>
        <v>-10910.872881208539</v>
      </c>
      <c r="C20" s="20">
        <f>H$11*B$7*H7</f>
        <v>601.1096578870048</v>
      </c>
      <c r="D20" s="20">
        <f t="shared" si="1"/>
        <v>12.654940166042207</v>
      </c>
      <c r="E20" s="20">
        <f t="shared" si="2"/>
        <v>-11217.755180235063</v>
      </c>
      <c r="F20" s="20">
        <f t="shared" si="3"/>
        <v>0</v>
      </c>
      <c r="G20" s="20">
        <f t="shared" si="4"/>
        <v>-11524.637479261586</v>
      </c>
      <c r="H20" s="20"/>
    </row>
    <row r="21" spans="1:8" x14ac:dyDescent="0.25">
      <c r="A21" s="13"/>
      <c r="B21" s="20"/>
      <c r="C21" s="20"/>
      <c r="D21" s="20"/>
      <c r="E21" s="20"/>
      <c r="F21" s="20"/>
      <c r="G21" s="20"/>
      <c r="H21" s="20"/>
    </row>
    <row r="22" spans="1:8" x14ac:dyDescent="0.25">
      <c r="A22" s="13"/>
      <c r="B22" s="20" t="s">
        <v>25</v>
      </c>
      <c r="C22" s="20">
        <f>SUM(C14:C20)</f>
        <v>66500</v>
      </c>
      <c r="D22" s="20">
        <f>SUM(D14:D20)</f>
        <v>1400</v>
      </c>
      <c r="E22" s="20"/>
      <c r="F22" s="20">
        <f>SUM(F14:F20)</f>
        <v>2125.3625207384139</v>
      </c>
      <c r="G22" s="20"/>
      <c r="H22" s="20"/>
    </row>
    <row r="24" spans="1:8" ht="30" x14ac:dyDescent="0.25">
      <c r="A24" s="34" t="s">
        <v>48</v>
      </c>
      <c r="B24" s="35" t="s">
        <v>49</v>
      </c>
      <c r="C24" s="36"/>
      <c r="D24" s="37"/>
      <c r="E24" s="38">
        <f>B7</f>
        <v>70000</v>
      </c>
    </row>
    <row r="25" spans="1:8" x14ac:dyDescent="0.25">
      <c r="A25" s="39"/>
      <c r="B25" s="35" t="s">
        <v>50</v>
      </c>
      <c r="C25" s="36"/>
      <c r="D25" s="37"/>
      <c r="E25" s="38">
        <f>-B8</f>
        <v>-15750</v>
      </c>
    </row>
    <row r="26" spans="1:8" x14ac:dyDescent="0.25">
      <c r="B26" s="35" t="s">
        <v>51</v>
      </c>
      <c r="C26" s="36"/>
      <c r="D26" s="37"/>
      <c r="E26" s="38">
        <f>-C22</f>
        <v>-66500</v>
      </c>
    </row>
    <row r="27" spans="1:8" x14ac:dyDescent="0.25">
      <c r="B27" s="35" t="s">
        <v>52</v>
      </c>
      <c r="C27" s="36"/>
      <c r="D27" s="37"/>
      <c r="E27" s="38">
        <f>-D22</f>
        <v>-1400</v>
      </c>
    </row>
    <row r="28" spans="1:8" x14ac:dyDescent="0.25">
      <c r="B28" s="35" t="s">
        <v>53</v>
      </c>
      <c r="C28" s="36"/>
      <c r="D28" s="37"/>
      <c r="E28" s="38">
        <f>F22</f>
        <v>2125.3625207384139</v>
      </c>
    </row>
    <row r="29" spans="1:8" x14ac:dyDescent="0.25">
      <c r="B29" s="40" t="s">
        <v>70</v>
      </c>
      <c r="C29" s="41"/>
      <c r="D29" s="42"/>
      <c r="E29" s="38">
        <f>SUM(E24:E28)</f>
        <v>-11524.637479261586</v>
      </c>
    </row>
    <row r="33" spans="4:4" x14ac:dyDescent="0.25">
      <c r="D33" s="43">
        <f>E25-E29</f>
        <v>-4225.3625207384139</v>
      </c>
    </row>
  </sheetData>
  <mergeCells count="2">
    <mergeCell ref="E7:G7"/>
    <mergeCell ref="E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Disclaimer</vt:lpstr>
      <vt:lpstr>IBNR Estimation</vt:lpstr>
      <vt:lpstr>IBNR Estimation Revised Format</vt:lpstr>
      <vt:lpstr>Discounting</vt:lpstr>
      <vt:lpstr>UEP Def Test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2024-11-18T20:49:33Z</dcterms:created>
  <dcterms:modified xsi:type="dcterms:W3CDTF">2024-11-18T20:49:37Z</dcterms:modified>
</cp:coreProperties>
</file>